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2e90db8e8094ee8d/Bureau/2024 2026 PPA MODULES et COURS/1 2026 SEM IGRHWEEK 5RH/Nouveau dossier/"/>
    </mc:Choice>
  </mc:AlternateContent>
  <xr:revisionPtr revIDLastSave="15" documentId="8_{6E6A8618-0B81-466E-ABC5-B4173547F94F}" xr6:coauthVersionLast="47" xr6:coauthVersionMax="47" xr10:uidLastSave="{5EA1D156-E5AD-4396-8DEF-45740A2E8D0B}"/>
  <bookViews>
    <workbookView xWindow="-108" yWindow="612" windowWidth="23256" windowHeight="11736" xr2:uid="{00000000-000D-0000-FFFF-FFFF00000000}"/>
  </bookViews>
  <sheets>
    <sheet name="Base salariés" sheetId="1" r:id="rId1"/>
    <sheet name="Synthèse RH" sheetId="2" r:id="rId2"/>
    <sheet name="Rémunération" sheetId="3" r:id="rId3"/>
    <sheet name="ELEMENTS BASE" sheetId="4" r:id="rId4"/>
  </sheets>
  <calcPr calcId="191029"/>
</workbook>
</file>

<file path=xl/calcChain.xml><?xml version="1.0" encoding="utf-8"?>
<calcChain xmlns="http://schemas.openxmlformats.org/spreadsheetml/2006/main">
  <c r="B18" i="3" l="1"/>
  <c r="B17" i="3"/>
  <c r="B16" i="3"/>
  <c r="B15" i="3"/>
  <c r="F14" i="3"/>
  <c r="B14" i="3"/>
  <c r="F13" i="3"/>
  <c r="B13" i="3"/>
  <c r="B9" i="3"/>
  <c r="B8" i="3"/>
  <c r="B7" i="3"/>
  <c r="B6" i="3"/>
  <c r="B5" i="3"/>
  <c r="B4" i="3"/>
  <c r="E20" i="2"/>
  <c r="E19" i="2"/>
  <c r="E18" i="2"/>
  <c r="E17" i="2"/>
  <c r="F17" i="2" s="1"/>
  <c r="E16" i="2"/>
  <c r="F16" i="2" s="1"/>
  <c r="E15" i="2"/>
  <c r="E11" i="2"/>
  <c r="E10" i="2"/>
  <c r="E9" i="2"/>
  <c r="B9" i="2"/>
  <c r="E8" i="2"/>
  <c r="B8" i="2"/>
  <c r="E7" i="2"/>
  <c r="F7" i="2" s="1"/>
  <c r="E6" i="2"/>
  <c r="F6" i="2" s="1"/>
  <c r="E5" i="2"/>
  <c r="F5" i="2" s="1"/>
  <c r="E4" i="2"/>
  <c r="F4" i="2" s="1"/>
  <c r="B4" i="2"/>
  <c r="P81" i="1"/>
  <c r="Q81" i="1" s="1"/>
  <c r="R81" i="1" s="1"/>
  <c r="P80" i="1"/>
  <c r="Q80" i="1" s="1"/>
  <c r="R80" i="1" s="1"/>
  <c r="P79" i="1"/>
  <c r="Q79" i="1" s="1"/>
  <c r="P78" i="1"/>
  <c r="Q78" i="1" s="1"/>
  <c r="R78" i="1" s="1"/>
  <c r="P77" i="1"/>
  <c r="Q77" i="1" s="1"/>
  <c r="R77" i="1" s="1"/>
  <c r="P76" i="1"/>
  <c r="Q76" i="1" s="1"/>
  <c r="R76" i="1" s="1"/>
  <c r="P75" i="1"/>
  <c r="Q75" i="1" s="1"/>
  <c r="R75" i="1" s="1"/>
  <c r="P74" i="1"/>
  <c r="Q74" i="1" s="1"/>
  <c r="R74" i="1" s="1"/>
  <c r="P73" i="1"/>
  <c r="Q73" i="1" s="1"/>
  <c r="R73" i="1" s="1"/>
  <c r="P72" i="1"/>
  <c r="Q72" i="1" s="1"/>
  <c r="R72" i="1" s="1"/>
  <c r="P71" i="1"/>
  <c r="Q71" i="1" s="1"/>
  <c r="R71" i="1" s="1"/>
  <c r="P70" i="1"/>
  <c r="Q70" i="1" s="1"/>
  <c r="R70" i="1" s="1"/>
  <c r="P69" i="1"/>
  <c r="Q69" i="1" s="1"/>
  <c r="R69" i="1" s="1"/>
  <c r="P68" i="1"/>
  <c r="Q68" i="1" s="1"/>
  <c r="R68" i="1" s="1"/>
  <c r="P67" i="1"/>
  <c r="Q67" i="1" s="1"/>
  <c r="R67" i="1" s="1"/>
  <c r="P66" i="1"/>
  <c r="Q66" i="1" s="1"/>
  <c r="P65" i="1"/>
  <c r="Q65" i="1" s="1"/>
  <c r="R65" i="1" s="1"/>
  <c r="P64" i="1"/>
  <c r="Q64" i="1" s="1"/>
  <c r="R64" i="1" s="1"/>
  <c r="P63" i="1"/>
  <c r="Q63" i="1" s="1"/>
  <c r="R63" i="1" s="1"/>
  <c r="P62" i="1"/>
  <c r="Q62" i="1" s="1"/>
  <c r="R62" i="1" s="1"/>
  <c r="P61" i="1"/>
  <c r="Q61" i="1" s="1"/>
  <c r="R61" i="1" s="1"/>
  <c r="P60" i="1"/>
  <c r="Q60" i="1" s="1"/>
  <c r="R60" i="1" s="1"/>
  <c r="P59" i="1"/>
  <c r="Q59" i="1" s="1"/>
  <c r="R59" i="1" s="1"/>
  <c r="P58" i="1"/>
  <c r="Q58" i="1" s="1"/>
  <c r="R58" i="1" s="1"/>
  <c r="P57" i="1"/>
  <c r="Q57" i="1" s="1"/>
  <c r="P56" i="1"/>
  <c r="Q56" i="1" s="1"/>
  <c r="P55" i="1"/>
  <c r="Q55" i="1" s="1"/>
  <c r="R55" i="1" s="1"/>
  <c r="P54" i="1"/>
  <c r="Q54" i="1" s="1"/>
  <c r="R54" i="1" s="1"/>
  <c r="P53" i="1"/>
  <c r="Q53" i="1" s="1"/>
  <c r="R53" i="1" s="1"/>
  <c r="P52" i="1"/>
  <c r="Q52" i="1" s="1"/>
  <c r="R52" i="1" s="1"/>
  <c r="P51" i="1"/>
  <c r="Q51" i="1" s="1"/>
  <c r="R51" i="1" s="1"/>
  <c r="P50" i="1"/>
  <c r="Q50" i="1" s="1"/>
  <c r="R50" i="1" s="1"/>
  <c r="P49" i="1"/>
  <c r="Q49" i="1" s="1"/>
  <c r="R49" i="1" s="1"/>
  <c r="P48" i="1"/>
  <c r="Q48" i="1" s="1"/>
  <c r="P47" i="1"/>
  <c r="Q47" i="1" s="1"/>
  <c r="R47" i="1" s="1"/>
  <c r="P46" i="1"/>
  <c r="Q46" i="1" s="1"/>
  <c r="R46" i="1" s="1"/>
  <c r="P45" i="1"/>
  <c r="Q45" i="1" s="1"/>
  <c r="R45" i="1" s="1"/>
  <c r="P44" i="1"/>
  <c r="Q44" i="1" s="1"/>
  <c r="R44" i="1" s="1"/>
  <c r="P43" i="1"/>
  <c r="Q43" i="1" s="1"/>
  <c r="R43" i="1" s="1"/>
  <c r="P42" i="1"/>
  <c r="Q42" i="1" s="1"/>
  <c r="R42" i="1" s="1"/>
  <c r="P41" i="1"/>
  <c r="Q41" i="1" s="1"/>
  <c r="R41" i="1" s="1"/>
  <c r="P40" i="1"/>
  <c r="Q40" i="1" s="1"/>
  <c r="R40" i="1" s="1"/>
  <c r="P39" i="1"/>
  <c r="Q39" i="1" s="1"/>
  <c r="R39" i="1" s="1"/>
  <c r="P38" i="1"/>
  <c r="Q38" i="1" s="1"/>
  <c r="R38" i="1" s="1"/>
  <c r="P37" i="1"/>
  <c r="Q37" i="1" s="1"/>
  <c r="R37" i="1" s="1"/>
  <c r="P36" i="1"/>
  <c r="Q36" i="1" s="1"/>
  <c r="R36" i="1" s="1"/>
  <c r="P35" i="1"/>
  <c r="Q35" i="1" s="1"/>
  <c r="R35" i="1" s="1"/>
  <c r="P34" i="1"/>
  <c r="Q34" i="1" s="1"/>
  <c r="R34" i="1" s="1"/>
  <c r="P33" i="1"/>
  <c r="Q33" i="1" s="1"/>
  <c r="R33" i="1" s="1"/>
  <c r="P32" i="1"/>
  <c r="Q32" i="1" s="1"/>
  <c r="R32" i="1" s="1"/>
  <c r="P31" i="1"/>
  <c r="Q31" i="1" s="1"/>
  <c r="P30" i="1"/>
  <c r="Q30" i="1" s="1"/>
  <c r="R30" i="1" s="1"/>
  <c r="P29" i="1"/>
  <c r="Q29" i="1" s="1"/>
  <c r="P28" i="1"/>
  <c r="Q28" i="1" s="1"/>
  <c r="R28" i="1" s="1"/>
  <c r="P27" i="1"/>
  <c r="Q27" i="1" s="1"/>
  <c r="R27" i="1" s="1"/>
  <c r="P26" i="1"/>
  <c r="Q26" i="1" s="1"/>
  <c r="R26" i="1" s="1"/>
  <c r="P25" i="1"/>
  <c r="Q25" i="1" s="1"/>
  <c r="R25" i="1" s="1"/>
  <c r="P24" i="1"/>
  <c r="Q24" i="1" s="1"/>
  <c r="R24" i="1" s="1"/>
  <c r="P23" i="1"/>
  <c r="Q23" i="1" s="1"/>
  <c r="R23" i="1" s="1"/>
  <c r="P22" i="1"/>
  <c r="Q22" i="1" s="1"/>
  <c r="R22" i="1" s="1"/>
  <c r="P21" i="1"/>
  <c r="Q21" i="1" s="1"/>
  <c r="R21" i="1" s="1"/>
  <c r="P20" i="1"/>
  <c r="Q20" i="1" s="1"/>
  <c r="R20" i="1" s="1"/>
  <c r="P19" i="1"/>
  <c r="Q19" i="1" s="1"/>
  <c r="R19" i="1" s="1"/>
  <c r="P18" i="1"/>
  <c r="Q18" i="1" s="1"/>
  <c r="R18" i="1" s="1"/>
  <c r="P17" i="1"/>
  <c r="Q17" i="1" s="1"/>
  <c r="R17" i="1" s="1"/>
  <c r="P16" i="1"/>
  <c r="Q16" i="1" s="1"/>
  <c r="R16" i="1" s="1"/>
  <c r="P15" i="1"/>
  <c r="Q15" i="1" s="1"/>
  <c r="R15" i="1" s="1"/>
  <c r="P14" i="1"/>
  <c r="Q14" i="1" s="1"/>
  <c r="R14" i="1" s="1"/>
  <c r="P13" i="1"/>
  <c r="Q13" i="1" s="1"/>
  <c r="R13" i="1" s="1"/>
  <c r="P12" i="1"/>
  <c r="Q12" i="1" s="1"/>
  <c r="R12" i="1" s="1"/>
  <c r="P11" i="1"/>
  <c r="Q11" i="1" s="1"/>
  <c r="R11" i="1" s="1"/>
  <c r="P10" i="1"/>
  <c r="Q10" i="1" s="1"/>
  <c r="R10" i="1" s="1"/>
  <c r="P9" i="1"/>
  <c r="Q9" i="1" s="1"/>
  <c r="R9" i="1" s="1"/>
  <c r="P8" i="1"/>
  <c r="Q8" i="1" s="1"/>
  <c r="R8" i="1" s="1"/>
  <c r="P7" i="1"/>
  <c r="Q7" i="1" s="1"/>
  <c r="R7" i="1" s="1"/>
  <c r="P6" i="1"/>
  <c r="Q6" i="1" s="1"/>
  <c r="R6" i="1" s="1"/>
  <c r="P5" i="1"/>
  <c r="Q5" i="1" s="1"/>
  <c r="R5" i="1" s="1"/>
  <c r="P4" i="1"/>
  <c r="Q4" i="1" s="1"/>
  <c r="R4" i="1" s="1"/>
  <c r="P3" i="1"/>
  <c r="Q3" i="1" s="1"/>
  <c r="R3" i="1" s="1"/>
  <c r="P2" i="1"/>
  <c r="Q2" i="1" s="1"/>
  <c r="F20" i="2" l="1"/>
  <c r="F10" i="2"/>
  <c r="F9" i="2"/>
  <c r="F19" i="2"/>
  <c r="F11" i="2"/>
  <c r="C13" i="3"/>
  <c r="F15" i="2"/>
  <c r="F8" i="2"/>
  <c r="G14" i="3"/>
  <c r="H14" i="3" s="1"/>
  <c r="B6" i="2"/>
  <c r="B7" i="2"/>
  <c r="F18" i="2"/>
  <c r="R56" i="1"/>
  <c r="G13" i="3"/>
  <c r="H13" i="3" s="1"/>
  <c r="R29" i="1"/>
  <c r="D9" i="3"/>
  <c r="C9" i="3"/>
  <c r="E9" i="3"/>
  <c r="C8" i="3"/>
  <c r="E8" i="3"/>
  <c r="D8" i="3"/>
  <c r="E7" i="3"/>
  <c r="D7" i="3"/>
  <c r="C7" i="3"/>
  <c r="C6" i="3"/>
  <c r="D6" i="3"/>
  <c r="E6" i="3"/>
  <c r="C5" i="3"/>
  <c r="D5" i="3"/>
  <c r="E4" i="3"/>
  <c r="D4" i="3"/>
  <c r="C4" i="3"/>
  <c r="B12" i="2"/>
  <c r="B13" i="2"/>
  <c r="B5" i="2"/>
  <c r="B11" i="2"/>
  <c r="R79" i="1"/>
  <c r="F9" i="3"/>
  <c r="R66" i="1"/>
  <c r="F8" i="3"/>
  <c r="R57" i="1"/>
  <c r="F7" i="3"/>
  <c r="R48" i="1"/>
  <c r="F6" i="3"/>
  <c r="R31" i="1"/>
  <c r="F5" i="3"/>
  <c r="E5" i="3"/>
  <c r="R2" i="1"/>
  <c r="B10" i="2"/>
  <c r="F4" i="3"/>
  <c r="C18" i="3"/>
  <c r="C17" i="3"/>
  <c r="C16" i="3"/>
  <c r="C15" i="3"/>
  <c r="C14" i="3"/>
</calcChain>
</file>

<file path=xl/sharedStrings.xml><?xml version="1.0" encoding="utf-8"?>
<sst xmlns="http://schemas.openxmlformats.org/spreadsheetml/2006/main" count="731" uniqueCount="115">
  <si>
    <t>Sexe</t>
  </si>
  <si>
    <t>Âge</t>
  </si>
  <si>
    <t>Ancienneté (ans)</t>
  </si>
  <si>
    <t>Service</t>
  </si>
  <si>
    <t>Métier</t>
  </si>
  <si>
    <t>Statut</t>
  </si>
  <si>
    <t>Qualification</t>
  </si>
  <si>
    <t>Contrat</t>
  </si>
  <si>
    <t>Temps de travail</t>
  </si>
  <si>
    <t>Salaire fixe annuel (€)</t>
  </si>
  <si>
    <t>Prime équipe / horaires (€)</t>
  </si>
  <si>
    <t>Prime performance (€)</t>
  </si>
  <si>
    <t>Variable commercial (€)</t>
  </si>
  <si>
    <t>Prime sécurité / collectif (€)</t>
  </si>
  <si>
    <t>Prime ancienneté (€)</t>
  </si>
  <si>
    <t>Rémunération variable totale (€)</t>
  </si>
  <si>
    <t>Rémunération totale annuelle (€)</t>
  </si>
  <si>
    <t>Équivalent mensuel brut (€)</t>
  </si>
  <si>
    <t>Jours d'absence</t>
  </si>
  <si>
    <t>Heures de formation</t>
  </si>
  <si>
    <t>Poste difficile à pourvoir</t>
  </si>
  <si>
    <t>Homme</t>
  </si>
  <si>
    <t>Production / meunerie</t>
  </si>
  <si>
    <t>Meunier</t>
  </si>
  <si>
    <t>Ouvrier / opérateur</t>
  </si>
  <si>
    <t>CAP / BEP</t>
  </si>
  <si>
    <t>CDI</t>
  </si>
  <si>
    <t>Temps plein</t>
  </si>
  <si>
    <t>Oui</t>
  </si>
  <si>
    <t>Femme</t>
  </si>
  <si>
    <t>Conducteur de ligne</t>
  </si>
  <si>
    <t>Bac professionnel / technologique</t>
  </si>
  <si>
    <t>Non</t>
  </si>
  <si>
    <t>Opérateur de production</t>
  </si>
  <si>
    <t>Chef d'équipe production</t>
  </si>
  <si>
    <t>CDD</t>
  </si>
  <si>
    <t>Temps partiel</t>
  </si>
  <si>
    <t>Logistique / supply chain</t>
  </si>
  <si>
    <t>Cariste</t>
  </si>
  <si>
    <t>Technicien supply chain</t>
  </si>
  <si>
    <t>Agent logistique</t>
  </si>
  <si>
    <t>Alternance</t>
  </si>
  <si>
    <t>Coordinateur logistique</t>
  </si>
  <si>
    <t>Qualité / QHSE</t>
  </si>
  <si>
    <t>Responsable QHSE</t>
  </si>
  <si>
    <t>Technicien</t>
  </si>
  <si>
    <t>Bac+2</t>
  </si>
  <si>
    <t>Maintenance</t>
  </si>
  <si>
    <t>Électromécanicien</t>
  </si>
  <si>
    <t>Technicien maintenance</t>
  </si>
  <si>
    <t>Technicien automatisme</t>
  </si>
  <si>
    <t>RH</t>
  </si>
  <si>
    <t>Responsable RH</t>
  </si>
  <si>
    <t>Employé administratif</t>
  </si>
  <si>
    <t>Bac+3</t>
  </si>
  <si>
    <t>Finance / administration</t>
  </si>
  <si>
    <t>Contrôleur de gestion</t>
  </si>
  <si>
    <t>Comptable</t>
  </si>
  <si>
    <t>Assistant administratif</t>
  </si>
  <si>
    <t>Assistant RH</t>
  </si>
  <si>
    <t>Commerce / marketing</t>
  </si>
  <si>
    <t>Commercial B2B</t>
  </si>
  <si>
    <t>Agent de maîtrise</t>
  </si>
  <si>
    <t>Bac+5</t>
  </si>
  <si>
    <t>Direction / management de site</t>
  </si>
  <si>
    <t>Manager d'exploitation</t>
  </si>
  <si>
    <t>Stage / apprentissage</t>
  </si>
  <si>
    <t>Responsable grands comptes</t>
  </si>
  <si>
    <t>Animateur QHSE</t>
  </si>
  <si>
    <t>Directeur opérations</t>
  </si>
  <si>
    <t>Cadre</t>
  </si>
  <si>
    <t>Assistant commercial</t>
  </si>
  <si>
    <t>Chef de produit</t>
  </si>
  <si>
    <t>Chargé marketing</t>
  </si>
  <si>
    <t>Ingénieur qualité</t>
  </si>
  <si>
    <t>Directeur de site</t>
  </si>
  <si>
    <t>Cadre dirigeant</t>
  </si>
  <si>
    <t>Bac+5 + expérience dirigeante</t>
  </si>
  <si>
    <t>Indicateur</t>
  </si>
  <si>
    <t>Valeur</t>
  </si>
  <si>
    <t>Effectif</t>
  </si>
  <si>
    <t>% effectif</t>
  </si>
  <si>
    <t>Effectif total</t>
  </si>
  <si>
    <t>Part des femmes</t>
  </si>
  <si>
    <t>Âge moyen</t>
  </si>
  <si>
    <t>Ancienneté moyenne</t>
  </si>
  <si>
    <t>Masse salariale brute</t>
  </si>
  <si>
    <t>Rémunération moyenne</t>
  </si>
  <si>
    <t>Jours d'absence moyens</t>
  </si>
  <si>
    <t>Heures de formation moyennes</t>
  </si>
  <si>
    <t>ANALYSE DE LA RÉMUNÉRATION</t>
  </si>
  <si>
    <t>Salaire fixe moyen</t>
  </si>
  <si>
    <t>Variable moyen</t>
  </si>
  <si>
    <t>Rémunération totale moyenne</t>
  </si>
  <si>
    <t>Masse salariale totale</t>
  </si>
  <si>
    <t>Composante</t>
  </si>
  <si>
    <t>Montant</t>
  </si>
  <si>
    <t>% rémunération totale</t>
  </si>
  <si>
    <t>Écart vs moyenne globale</t>
  </si>
  <si>
    <t>Salaires fixes</t>
  </si>
  <si>
    <t>Prime équipe / horaires</t>
  </si>
  <si>
    <t>Prime performance</t>
  </si>
  <si>
    <t>Variable commercial</t>
  </si>
  <si>
    <t>Prime sécurité / collectif</t>
  </si>
  <si>
    <t>Prime ancienneté</t>
  </si>
  <si>
    <t>Effectif cible</t>
  </si>
  <si>
    <t>Hommes</t>
  </si>
  <si>
    <t>Femmes</t>
  </si>
  <si>
    <t>Âge moyen cible</t>
  </si>
  <si>
    <t>Ancienneté moyenne cible</t>
  </si>
  <si>
    <t>Masse salariale fixe cible (€)</t>
  </si>
  <si>
    <t>Primes / variable cible (€)</t>
  </si>
  <si>
    <t>Masse salariale brute cible (€)</t>
  </si>
  <si>
    <t>Note</t>
  </si>
  <si>
    <t xml:space="preserve">TABLEAU DE BORD RH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</si>
</sst>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€&quot;"/>
    <numFmt numFmtId="165" formatCode="0.0%"/>
    <numFmt numFmtId="166" formatCode="0.0"/>
  </numFmts>
  <fonts count="5">
    <font>
      <sz val="11"/>
      <name val="Carlito"/>
    </font>
    <font>
      <b/>
      <sz val="11"/>
      <color rgb="FFFFFFFF"/>
      <name val="Carlito"/>
    </font>
    <font>
      <b/>
      <sz val="16"/>
      <color rgb="FFFFFFFF"/>
      <name val="Carlito"/>
    </font>
    <font>
      <i/>
      <sz val="11"/>
      <color rgb="FF1F2937"/>
      <name val="Carlito"/>
    </font>
    <font>
      <b/>
      <sz val="15"/>
      <color rgb="FFFFFFF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F28C28"/>
      </patternFill>
    </fill>
    <fill>
      <patternFill patternType="solid">
        <fgColor rgb="FF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0" fontId="1" fillId="3" borderId="0" xfId="0" applyFont="1" applyFill="1"/>
    <xf numFmtId="165" fontId="0" fillId="0" borderId="0" xfId="0" applyNumberFormat="1"/>
    <xf numFmtId="166" fontId="0" fillId="0" borderId="0" xfId="0" applyNumberFormat="1"/>
    <xf numFmtId="0" fontId="1" fillId="3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wrapText="1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 patternType="solid"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r>
              <a:rPr lang="fr-FR"/>
              <a:t>Effectifs par service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Effectif</c:v>
          </c:tx>
          <c:invertIfNegative val="1"/>
          <c:cat>
            <c:strRef>
              <c:f>'Synthèse RH'!$D$4:$D$11</c:f>
              <c:strCache>
                <c:ptCount val="8"/>
                <c:pt idx="0">
                  <c:v>Production / meunerie</c:v>
                </c:pt>
                <c:pt idx="1">
                  <c:v>Maintenance</c:v>
                </c:pt>
                <c:pt idx="2">
                  <c:v>Logistique / supply chain</c:v>
                </c:pt>
                <c:pt idx="3">
                  <c:v>Qualité / QHSE</c:v>
                </c:pt>
                <c:pt idx="4">
                  <c:v>Commerce / marketing</c:v>
                </c:pt>
                <c:pt idx="5">
                  <c:v>Finance / administration</c:v>
                </c:pt>
                <c:pt idx="6">
                  <c:v>RH</c:v>
                </c:pt>
                <c:pt idx="7">
                  <c:v>Direction / management de site</c:v>
                </c:pt>
              </c:strCache>
            </c:strRef>
          </c:cat>
          <c:val>
            <c:numRef>
              <c:f>'Synthèse RH'!$E$4:$E$11</c:f>
              <c:numCache>
                <c:formatCode>General</c:formatCode>
                <c:ptCount val="8"/>
                <c:pt idx="0">
                  <c:v>29</c:v>
                </c:pt>
                <c:pt idx="1">
                  <c:v>9</c:v>
                </c:pt>
                <c:pt idx="2">
                  <c:v>12</c:v>
                </c:pt>
                <c:pt idx="3">
                  <c:v>6</c:v>
                </c:pt>
                <c:pt idx="4">
                  <c:v>8</c:v>
                </c:pt>
                <c:pt idx="5">
                  <c:v>6</c:v>
                </c:pt>
                <c:pt idx="6">
                  <c:v>3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15-4337-8FEB-C407BDB14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r>
              <a:rPr lang="fr-FR"/>
              <a:t>Effectifs et rémunération par statut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Effectif</c:v>
          </c:tx>
          <c:invertIfNegative val="1"/>
          <c:cat>
            <c:strRef>
              <c:f>'Synthèse RH'!$D$15:$D$20</c:f>
              <c:strCache>
                <c:ptCount val="6"/>
                <c:pt idx="0">
                  <c:v>Ouvrier / opérateur</c:v>
                </c:pt>
                <c:pt idx="1">
                  <c:v>Technicien</c:v>
                </c:pt>
                <c:pt idx="2">
                  <c:v>Employé administratif</c:v>
                </c:pt>
                <c:pt idx="3">
                  <c:v>Agent de maîtrise</c:v>
                </c:pt>
                <c:pt idx="4">
                  <c:v>Cadre</c:v>
                </c:pt>
                <c:pt idx="5">
                  <c:v>Cadre dirigeant</c:v>
                </c:pt>
              </c:strCache>
            </c:strRef>
          </c:cat>
          <c:val>
            <c:numRef>
              <c:f>'Synthèse RH'!$E$15:$E$20</c:f>
              <c:numCache>
                <c:formatCode>General</c:formatCode>
                <c:ptCount val="6"/>
                <c:pt idx="0">
                  <c:v>29</c:v>
                </c:pt>
                <c:pt idx="1">
                  <c:v>17</c:v>
                </c:pt>
                <c:pt idx="2">
                  <c:v>8</c:v>
                </c:pt>
                <c:pt idx="3">
                  <c:v>10</c:v>
                </c:pt>
                <c:pt idx="4">
                  <c:v>13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2-4577-B12E-B433A1D0CE12}"/>
            </c:ext>
          </c:extLst>
        </c:ser>
        <c:ser>
          <c:idx val="1"/>
          <c:order val="1"/>
          <c:tx>
            <c:v>Rémunération moyenne</c:v>
          </c:tx>
          <c:invertIfNegative val="1"/>
          <c:cat>
            <c:strRef>
              <c:f>'Synthèse RH'!$D$15:$D$20</c:f>
              <c:strCache>
                <c:ptCount val="6"/>
                <c:pt idx="0">
                  <c:v>Ouvrier / opérateur</c:v>
                </c:pt>
                <c:pt idx="1">
                  <c:v>Technicien</c:v>
                </c:pt>
                <c:pt idx="2">
                  <c:v>Employé administratif</c:v>
                </c:pt>
                <c:pt idx="3">
                  <c:v>Agent de maîtrise</c:v>
                </c:pt>
                <c:pt idx="4">
                  <c:v>Cadre</c:v>
                </c:pt>
                <c:pt idx="5">
                  <c:v>Cadre dirigeant</c:v>
                </c:pt>
              </c:strCache>
            </c:strRef>
          </c:cat>
          <c:val>
            <c:numRef>
              <c:f>'Synthèse RH'!$F$15:$F$20</c:f>
              <c:numCache>
                <c:formatCode>#\ ##0\ "€"</c:formatCode>
                <c:ptCount val="6"/>
                <c:pt idx="0">
                  <c:v>28272.413793103449</c:v>
                </c:pt>
                <c:pt idx="1">
                  <c:v>33294.117647058825</c:v>
                </c:pt>
                <c:pt idx="2">
                  <c:v>30737.5</c:v>
                </c:pt>
                <c:pt idx="3">
                  <c:v>39940</c:v>
                </c:pt>
                <c:pt idx="4">
                  <c:v>56215.384615384617</c:v>
                </c:pt>
                <c:pt idx="5">
                  <c:v>79333.333333333328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2-4577-B12E-B433A1D0C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r>
              <a:rPr lang="fr-FR"/>
              <a:t>Rémunération moyenne par statut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Effectif</c:v>
          </c:tx>
          <c:invertIfNegative val="1"/>
          <c:cat>
            <c:strRef>
              <c:f>Rémunération!$A$4:$A$9</c:f>
              <c:strCache>
                <c:ptCount val="6"/>
                <c:pt idx="0">
                  <c:v>Ouvrier / opérateur</c:v>
                </c:pt>
                <c:pt idx="1">
                  <c:v>Technicien</c:v>
                </c:pt>
                <c:pt idx="2">
                  <c:v>Employé administratif</c:v>
                </c:pt>
                <c:pt idx="3">
                  <c:v>Agent de maîtrise</c:v>
                </c:pt>
                <c:pt idx="4">
                  <c:v>Cadre</c:v>
                </c:pt>
                <c:pt idx="5">
                  <c:v>Cadre dirigeant</c:v>
                </c:pt>
              </c:strCache>
            </c:strRef>
          </c:cat>
          <c:val>
            <c:numRef>
              <c:f>Rémunération!$B$4:$B$9</c:f>
              <c:numCache>
                <c:formatCode>General</c:formatCode>
                <c:ptCount val="6"/>
                <c:pt idx="0">
                  <c:v>29</c:v>
                </c:pt>
                <c:pt idx="1">
                  <c:v>17</c:v>
                </c:pt>
                <c:pt idx="2">
                  <c:v>8</c:v>
                </c:pt>
                <c:pt idx="3">
                  <c:v>10</c:v>
                </c:pt>
                <c:pt idx="4">
                  <c:v>13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D4-400F-9455-1FF8E8A078B7}"/>
            </c:ext>
          </c:extLst>
        </c:ser>
        <c:ser>
          <c:idx val="1"/>
          <c:order val="1"/>
          <c:tx>
            <c:v>Salaire fixe moyen</c:v>
          </c:tx>
          <c:invertIfNegative val="1"/>
          <c:cat>
            <c:strRef>
              <c:f>Rémunération!$A$4:$A$9</c:f>
              <c:strCache>
                <c:ptCount val="6"/>
                <c:pt idx="0">
                  <c:v>Ouvrier / opérateur</c:v>
                </c:pt>
                <c:pt idx="1">
                  <c:v>Technicien</c:v>
                </c:pt>
                <c:pt idx="2">
                  <c:v>Employé administratif</c:v>
                </c:pt>
                <c:pt idx="3">
                  <c:v>Agent de maîtrise</c:v>
                </c:pt>
                <c:pt idx="4">
                  <c:v>Cadre</c:v>
                </c:pt>
                <c:pt idx="5">
                  <c:v>Cadre dirigeant</c:v>
                </c:pt>
              </c:strCache>
            </c:strRef>
          </c:cat>
          <c:val>
            <c:numRef>
              <c:f>Rémunération!$C$4:$C$9</c:f>
              <c:numCache>
                <c:formatCode>#\ ##0\ "€"</c:formatCode>
                <c:ptCount val="6"/>
                <c:pt idx="0">
                  <c:v>27000</c:v>
                </c:pt>
                <c:pt idx="1">
                  <c:v>32000</c:v>
                </c:pt>
                <c:pt idx="2">
                  <c:v>30000</c:v>
                </c:pt>
                <c:pt idx="3">
                  <c:v>38000</c:v>
                </c:pt>
                <c:pt idx="4">
                  <c:v>54000</c:v>
                </c:pt>
                <c:pt idx="5">
                  <c:v>78000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D4-400F-9455-1FF8E8A078B7}"/>
            </c:ext>
          </c:extLst>
        </c:ser>
        <c:ser>
          <c:idx val="2"/>
          <c:order val="2"/>
          <c:tx>
            <c:v>Variable moyen</c:v>
          </c:tx>
          <c:invertIfNegative val="1"/>
          <c:cat>
            <c:strRef>
              <c:f>Rémunération!$A$4:$A$9</c:f>
              <c:strCache>
                <c:ptCount val="6"/>
                <c:pt idx="0">
                  <c:v>Ouvrier / opérateur</c:v>
                </c:pt>
                <c:pt idx="1">
                  <c:v>Technicien</c:v>
                </c:pt>
                <c:pt idx="2">
                  <c:v>Employé administratif</c:v>
                </c:pt>
                <c:pt idx="3">
                  <c:v>Agent de maîtrise</c:v>
                </c:pt>
                <c:pt idx="4">
                  <c:v>Cadre</c:v>
                </c:pt>
                <c:pt idx="5">
                  <c:v>Cadre dirigeant</c:v>
                </c:pt>
              </c:strCache>
            </c:strRef>
          </c:cat>
          <c:val>
            <c:numRef>
              <c:f>Rémunération!$D$4:$D$9</c:f>
              <c:numCache>
                <c:formatCode>#\ ##0\ "€"</c:formatCode>
                <c:ptCount val="6"/>
                <c:pt idx="0">
                  <c:v>1272.4137931034484</c:v>
                </c:pt>
                <c:pt idx="1">
                  <c:v>1294.1176470588234</c:v>
                </c:pt>
                <c:pt idx="2">
                  <c:v>737.5</c:v>
                </c:pt>
                <c:pt idx="3">
                  <c:v>1940</c:v>
                </c:pt>
                <c:pt idx="4">
                  <c:v>2215.3846153846152</c:v>
                </c:pt>
                <c:pt idx="5">
                  <c:v>1333.3333333333333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D4-400F-9455-1FF8E8A078B7}"/>
            </c:ext>
          </c:extLst>
        </c:ser>
        <c:ser>
          <c:idx val="3"/>
          <c:order val="3"/>
          <c:tx>
            <c:v>Rémunération totale moyenne</c:v>
          </c:tx>
          <c:invertIfNegative val="1"/>
          <c:cat>
            <c:strRef>
              <c:f>Rémunération!$A$4:$A$9</c:f>
              <c:strCache>
                <c:ptCount val="6"/>
                <c:pt idx="0">
                  <c:v>Ouvrier / opérateur</c:v>
                </c:pt>
                <c:pt idx="1">
                  <c:v>Technicien</c:v>
                </c:pt>
                <c:pt idx="2">
                  <c:v>Employé administratif</c:v>
                </c:pt>
                <c:pt idx="3">
                  <c:v>Agent de maîtrise</c:v>
                </c:pt>
                <c:pt idx="4">
                  <c:v>Cadre</c:v>
                </c:pt>
                <c:pt idx="5">
                  <c:v>Cadre dirigeant</c:v>
                </c:pt>
              </c:strCache>
            </c:strRef>
          </c:cat>
          <c:val>
            <c:numRef>
              <c:f>Rémunération!$E$4:$E$9</c:f>
              <c:numCache>
                <c:formatCode>#\ ##0\ "€"</c:formatCode>
                <c:ptCount val="6"/>
                <c:pt idx="0">
                  <c:v>28272.413793103449</c:v>
                </c:pt>
                <c:pt idx="1">
                  <c:v>33294.117647058825</c:v>
                </c:pt>
                <c:pt idx="2">
                  <c:v>30737.5</c:v>
                </c:pt>
                <c:pt idx="3">
                  <c:v>39940</c:v>
                </c:pt>
                <c:pt idx="4">
                  <c:v>56215.384615384617</c:v>
                </c:pt>
                <c:pt idx="5">
                  <c:v>79333.333333333328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9D4-400F-9455-1FF8E8A07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c:style val="2"/>
  <c:chart>
    <c:title>
      <c:tx>
        <c:rich>
          <a:bodyPr/>
          <a:lstStyle/>
          <a:p>
            <a:r>
              <a:rPr lang="fr-FR"/>
              <a:t>Structure de la rémunération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Montant</c:v>
          </c:tx>
          <c:invertIfNegative val="1"/>
          <c:cat>
            <c:strRef>
              <c:f>Rémunération!$A$13:$A$18</c:f>
              <c:strCache>
                <c:ptCount val="6"/>
                <c:pt idx="0">
                  <c:v>Salaires fixes</c:v>
                </c:pt>
                <c:pt idx="1">
                  <c:v>Prime équipe / horaires</c:v>
                </c:pt>
                <c:pt idx="2">
                  <c:v>Prime performance</c:v>
                </c:pt>
                <c:pt idx="3">
                  <c:v>Variable commercial</c:v>
                </c:pt>
                <c:pt idx="4">
                  <c:v>Prime sécurité / collectif</c:v>
                </c:pt>
                <c:pt idx="5">
                  <c:v>Prime ancienneté</c:v>
                </c:pt>
              </c:strCache>
            </c:strRef>
          </c:cat>
          <c:val>
            <c:numRef>
              <c:f>Rémunération!$B$13:$B$18</c:f>
              <c:numCache>
                <c:formatCode>#\ ##0\ "€"</c:formatCode>
                <c:ptCount val="6"/>
                <c:pt idx="0">
                  <c:v>2883000</c:v>
                </c:pt>
                <c:pt idx="1">
                  <c:v>38000</c:v>
                </c:pt>
                <c:pt idx="2">
                  <c:v>24000</c:v>
                </c:pt>
                <c:pt idx="3">
                  <c:v>18000</c:v>
                </c:pt>
                <c:pt idx="4">
                  <c:v>12000</c:v>
                </c:pt>
                <c:pt idx="5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8-440F-8EF1-8F42BED60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\ ##0\ &quot;€&quot;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14</xdr:col>
      <xdr:colOff>0</xdr:colOff>
      <xdr:row>17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18</xdr:row>
      <xdr:rowOff>0</xdr:rowOff>
    </xdr:from>
    <xdr:to>
      <xdr:col>14</xdr:col>
      <xdr:colOff>0</xdr:colOff>
      <xdr:row>35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0</xdr:colOff>
      <xdr:row>17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16</xdr:col>
      <xdr:colOff>0</xdr:colOff>
      <xdr:row>33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seSalaries" displayName="BaseSalaries" ref="A1:U81" totalsRowShown="0">
  <tableColumns count="21">
    <tableColumn id="2" xr3:uid="{00000000-0010-0000-0000-000002000000}" name="Sexe"/>
    <tableColumn id="3" xr3:uid="{00000000-0010-0000-0000-000003000000}" name="Âge"/>
    <tableColumn id="4" xr3:uid="{00000000-0010-0000-0000-000004000000}" name="Ancienneté (ans)"/>
    <tableColumn id="5" xr3:uid="{00000000-0010-0000-0000-000005000000}" name="Service"/>
    <tableColumn id="6" xr3:uid="{00000000-0010-0000-0000-000006000000}" name="Métier"/>
    <tableColumn id="7" xr3:uid="{00000000-0010-0000-0000-000007000000}" name="Statut"/>
    <tableColumn id="8" xr3:uid="{00000000-0010-0000-0000-000008000000}" name="Qualification"/>
    <tableColumn id="9" xr3:uid="{00000000-0010-0000-0000-000009000000}" name="Contrat"/>
    <tableColumn id="10" xr3:uid="{00000000-0010-0000-0000-00000A000000}" name="Temps de travail"/>
    <tableColumn id="11" xr3:uid="{00000000-0010-0000-0000-00000B000000}" name="Salaire fixe annuel (€)"/>
    <tableColumn id="12" xr3:uid="{00000000-0010-0000-0000-00000C000000}" name="Prime équipe / horaires (€)"/>
    <tableColumn id="13" xr3:uid="{00000000-0010-0000-0000-00000D000000}" name="Prime performance (€)"/>
    <tableColumn id="14" xr3:uid="{00000000-0010-0000-0000-00000E000000}" name="Variable commercial (€)"/>
    <tableColumn id="15" xr3:uid="{00000000-0010-0000-0000-00000F000000}" name="Prime sécurité / collectif (€)"/>
    <tableColumn id="16" xr3:uid="{00000000-0010-0000-0000-000010000000}" name="Prime ancienneté (€)"/>
    <tableColumn id="17" xr3:uid="{00000000-0010-0000-0000-000011000000}" name="Rémunération variable totale (€)"/>
    <tableColumn id="18" xr3:uid="{00000000-0010-0000-0000-000012000000}" name="Rémunération totale annuelle (€)"/>
    <tableColumn id="19" xr3:uid="{00000000-0010-0000-0000-000013000000}" name="Équivalent mensuel brut (€)"/>
    <tableColumn id="20" xr3:uid="{00000000-0010-0000-0000-000014000000}" name="Jours d'absence"/>
    <tableColumn id="21" xr3:uid="{00000000-0010-0000-0000-000015000000}" name="Heures de formation"/>
    <tableColumn id="22" xr3:uid="{00000000-0010-0000-0000-000016000000}" name="Poste difficile à pourvoi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1"/>
  <sheetViews>
    <sheetView tabSelected="1" workbookViewId="0">
      <selection activeCell="C8" sqref="C8"/>
    </sheetView>
  </sheetViews>
  <sheetFormatPr baseColWidth="10" defaultColWidth="8.796875" defaultRowHeight="13.8"/>
  <cols>
    <col min="1" max="1" width="10" customWidth="1"/>
    <col min="2" max="2" width="7" customWidth="1"/>
    <col min="3" max="3" width="13" customWidth="1"/>
    <col min="4" max="5" width="25" customWidth="1"/>
    <col min="6" max="6" width="22" customWidth="1"/>
    <col min="7" max="7" width="24" customWidth="1"/>
    <col min="8" max="9" width="16" customWidth="1"/>
    <col min="10" max="10" width="17" customWidth="1"/>
    <col min="11" max="13" width="18" customWidth="1"/>
    <col min="14" max="14" width="19" customWidth="1"/>
    <col min="15" max="15" width="17" customWidth="1"/>
    <col min="16" max="16" width="21" customWidth="1"/>
    <col min="17" max="17" width="22" customWidth="1"/>
    <col min="18" max="18" width="20" customWidth="1"/>
    <col min="19" max="19" width="14" customWidth="1"/>
    <col min="20" max="20" width="16" customWidth="1"/>
    <col min="21" max="21" width="22" customWidth="1"/>
  </cols>
  <sheetData>
    <row r="1" spans="1:21" ht="28.8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 s="3" t="s">
        <v>21</v>
      </c>
      <c r="B2" s="3">
        <v>57</v>
      </c>
      <c r="C2" s="3">
        <v>11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4">
        <v>23600</v>
      </c>
      <c r="K2" s="4">
        <v>900</v>
      </c>
      <c r="L2" s="4">
        <v>0</v>
      </c>
      <c r="M2" s="4">
        <v>0</v>
      </c>
      <c r="N2" s="4">
        <v>200</v>
      </c>
      <c r="O2" s="4">
        <v>400</v>
      </c>
      <c r="P2" s="4">
        <f t="shared" ref="P2:P33" si="0">SUM(K2:O2)</f>
        <v>1500</v>
      </c>
      <c r="Q2" s="4">
        <f t="shared" ref="Q2:Q33" si="1">J2+P2</f>
        <v>25100</v>
      </c>
      <c r="R2" s="4">
        <f t="shared" ref="R2:R33" si="2">Q2/12</f>
        <v>2091.6666666666665</v>
      </c>
      <c r="S2" s="3">
        <v>4</v>
      </c>
      <c r="T2" s="3">
        <v>21</v>
      </c>
      <c r="U2" s="3" t="s">
        <v>28</v>
      </c>
    </row>
    <row r="3" spans="1:21" ht="27.6">
      <c r="A3" s="3" t="s">
        <v>29</v>
      </c>
      <c r="B3" s="3">
        <v>39</v>
      </c>
      <c r="C3" s="3">
        <v>9</v>
      </c>
      <c r="D3" s="3" t="s">
        <v>22</v>
      </c>
      <c r="E3" s="3" t="s">
        <v>30</v>
      </c>
      <c r="F3" s="3" t="s">
        <v>24</v>
      </c>
      <c r="G3" s="3" t="s">
        <v>31</v>
      </c>
      <c r="H3" s="3" t="s">
        <v>26</v>
      </c>
      <c r="I3" s="3" t="s">
        <v>27</v>
      </c>
      <c r="J3" s="4">
        <v>29600</v>
      </c>
      <c r="K3" s="4">
        <v>200</v>
      </c>
      <c r="L3" s="4">
        <v>0</v>
      </c>
      <c r="M3" s="4">
        <v>0</v>
      </c>
      <c r="N3" s="4">
        <v>0</v>
      </c>
      <c r="O3" s="4">
        <v>400</v>
      </c>
      <c r="P3" s="4">
        <f t="shared" si="0"/>
        <v>600</v>
      </c>
      <c r="Q3" s="4">
        <f t="shared" si="1"/>
        <v>30200</v>
      </c>
      <c r="R3" s="4">
        <f t="shared" si="2"/>
        <v>2516.6666666666665</v>
      </c>
      <c r="S3" s="3">
        <v>7</v>
      </c>
      <c r="T3" s="3">
        <v>14</v>
      </c>
      <c r="U3" s="3" t="s">
        <v>32</v>
      </c>
    </row>
    <row r="4" spans="1:21">
      <c r="A4" s="3" t="s">
        <v>29</v>
      </c>
      <c r="B4" s="3">
        <v>38</v>
      </c>
      <c r="C4" s="3">
        <v>2</v>
      </c>
      <c r="D4" s="3" t="s">
        <v>22</v>
      </c>
      <c r="E4" s="3" t="s">
        <v>30</v>
      </c>
      <c r="F4" s="3" t="s">
        <v>24</v>
      </c>
      <c r="G4" s="3" t="s">
        <v>25</v>
      </c>
      <c r="H4" s="3" t="s">
        <v>26</v>
      </c>
      <c r="I4" s="3" t="s">
        <v>27</v>
      </c>
      <c r="J4" s="4">
        <v>23600</v>
      </c>
      <c r="K4" s="4">
        <v>900</v>
      </c>
      <c r="L4" s="4">
        <v>0</v>
      </c>
      <c r="M4" s="4">
        <v>0</v>
      </c>
      <c r="N4" s="4">
        <v>0</v>
      </c>
      <c r="O4" s="4">
        <v>0</v>
      </c>
      <c r="P4" s="4">
        <f t="shared" si="0"/>
        <v>900</v>
      </c>
      <c r="Q4" s="4">
        <f t="shared" si="1"/>
        <v>24500</v>
      </c>
      <c r="R4" s="4">
        <f t="shared" si="2"/>
        <v>2041.6666666666667</v>
      </c>
      <c r="S4" s="3">
        <v>10</v>
      </c>
      <c r="T4" s="3">
        <v>0</v>
      </c>
      <c r="U4" s="3" t="s">
        <v>28</v>
      </c>
    </row>
    <row r="5" spans="1:21">
      <c r="A5" s="3" t="s">
        <v>21</v>
      </c>
      <c r="B5" s="3">
        <v>42</v>
      </c>
      <c r="C5" s="3">
        <v>11</v>
      </c>
      <c r="D5" s="3" t="s">
        <v>22</v>
      </c>
      <c r="E5" s="3" t="s">
        <v>33</v>
      </c>
      <c r="F5" s="3" t="s">
        <v>24</v>
      </c>
      <c r="G5" s="3" t="s">
        <v>25</v>
      </c>
      <c r="H5" s="3" t="s">
        <v>26</v>
      </c>
      <c r="I5" s="3" t="s">
        <v>27</v>
      </c>
      <c r="J5" s="4">
        <v>24600</v>
      </c>
      <c r="K5" s="4">
        <v>300</v>
      </c>
      <c r="L5" s="4">
        <v>0</v>
      </c>
      <c r="M5" s="4">
        <v>0</v>
      </c>
      <c r="N5" s="4">
        <v>100</v>
      </c>
      <c r="O5" s="4">
        <v>300</v>
      </c>
      <c r="P5" s="4">
        <f t="shared" si="0"/>
        <v>700</v>
      </c>
      <c r="Q5" s="4">
        <f t="shared" si="1"/>
        <v>25300</v>
      </c>
      <c r="R5" s="4">
        <f t="shared" si="2"/>
        <v>2108.3333333333335</v>
      </c>
      <c r="S5" s="3">
        <v>9</v>
      </c>
      <c r="T5" s="3">
        <v>14</v>
      </c>
      <c r="U5" s="3" t="s">
        <v>28</v>
      </c>
    </row>
    <row r="6" spans="1:21" ht="27.6">
      <c r="A6" s="3" t="s">
        <v>21</v>
      </c>
      <c r="B6" s="3">
        <v>30</v>
      </c>
      <c r="C6" s="3">
        <v>4</v>
      </c>
      <c r="D6" s="3" t="s">
        <v>22</v>
      </c>
      <c r="E6" s="3" t="s">
        <v>23</v>
      </c>
      <c r="F6" s="3" t="s">
        <v>24</v>
      </c>
      <c r="G6" s="3" t="s">
        <v>31</v>
      </c>
      <c r="H6" s="3" t="s">
        <v>26</v>
      </c>
      <c r="I6" s="3" t="s">
        <v>27</v>
      </c>
      <c r="J6" s="4">
        <v>30100</v>
      </c>
      <c r="K6" s="4">
        <v>700</v>
      </c>
      <c r="L6" s="4">
        <v>0</v>
      </c>
      <c r="M6" s="4">
        <v>0</v>
      </c>
      <c r="N6" s="4">
        <v>200</v>
      </c>
      <c r="O6" s="4">
        <v>0</v>
      </c>
      <c r="P6" s="4">
        <f t="shared" si="0"/>
        <v>900</v>
      </c>
      <c r="Q6" s="4">
        <f t="shared" si="1"/>
        <v>31000</v>
      </c>
      <c r="R6" s="4">
        <f t="shared" si="2"/>
        <v>2583.3333333333335</v>
      </c>
      <c r="S6" s="3">
        <v>7</v>
      </c>
      <c r="T6" s="3">
        <v>0</v>
      </c>
      <c r="U6" s="3" t="s">
        <v>32</v>
      </c>
    </row>
    <row r="7" spans="1:21">
      <c r="A7" s="3" t="s">
        <v>29</v>
      </c>
      <c r="B7" s="3">
        <v>30</v>
      </c>
      <c r="C7" s="3">
        <v>3</v>
      </c>
      <c r="D7" s="3" t="s">
        <v>22</v>
      </c>
      <c r="E7" s="3" t="s">
        <v>34</v>
      </c>
      <c r="F7" s="3" t="s">
        <v>24</v>
      </c>
      <c r="G7" s="3" t="s">
        <v>25</v>
      </c>
      <c r="H7" s="3" t="s">
        <v>26</v>
      </c>
      <c r="I7" s="3" t="s">
        <v>27</v>
      </c>
      <c r="J7" s="4">
        <v>25600</v>
      </c>
      <c r="K7" s="4">
        <v>800</v>
      </c>
      <c r="L7" s="4">
        <v>0</v>
      </c>
      <c r="M7" s="4">
        <v>0</v>
      </c>
      <c r="N7" s="4">
        <v>200</v>
      </c>
      <c r="O7" s="4">
        <v>0</v>
      </c>
      <c r="P7" s="4">
        <f t="shared" si="0"/>
        <v>1000</v>
      </c>
      <c r="Q7" s="4">
        <f t="shared" si="1"/>
        <v>26600</v>
      </c>
      <c r="R7" s="4">
        <f t="shared" si="2"/>
        <v>2216.6666666666665</v>
      </c>
      <c r="S7" s="3">
        <v>4</v>
      </c>
      <c r="T7" s="3">
        <v>14</v>
      </c>
      <c r="U7" s="3" t="s">
        <v>32</v>
      </c>
    </row>
    <row r="8" spans="1:21" ht="27.6">
      <c r="A8" s="3" t="s">
        <v>29</v>
      </c>
      <c r="B8" s="3">
        <v>36</v>
      </c>
      <c r="C8" s="3">
        <v>23</v>
      </c>
      <c r="D8" s="3" t="s">
        <v>22</v>
      </c>
      <c r="E8" s="3" t="s">
        <v>30</v>
      </c>
      <c r="F8" s="3" t="s">
        <v>24</v>
      </c>
      <c r="G8" s="3" t="s">
        <v>31</v>
      </c>
      <c r="H8" s="3" t="s">
        <v>26</v>
      </c>
      <c r="I8" s="3" t="s">
        <v>27</v>
      </c>
      <c r="J8" s="4">
        <v>30600</v>
      </c>
      <c r="K8" s="4">
        <v>700</v>
      </c>
      <c r="L8" s="4">
        <v>0</v>
      </c>
      <c r="M8" s="4">
        <v>0</v>
      </c>
      <c r="N8" s="4">
        <v>400</v>
      </c>
      <c r="O8" s="4">
        <v>200</v>
      </c>
      <c r="P8" s="4">
        <f t="shared" si="0"/>
        <v>1300</v>
      </c>
      <c r="Q8" s="4">
        <f t="shared" si="1"/>
        <v>31900</v>
      </c>
      <c r="R8" s="4">
        <f t="shared" si="2"/>
        <v>2658.3333333333335</v>
      </c>
      <c r="S8" s="3">
        <v>11</v>
      </c>
      <c r="T8" s="3">
        <v>0</v>
      </c>
      <c r="U8" s="3" t="s">
        <v>28</v>
      </c>
    </row>
    <row r="9" spans="1:21">
      <c r="A9" s="3" t="s">
        <v>21</v>
      </c>
      <c r="B9" s="3">
        <v>42</v>
      </c>
      <c r="C9" s="3">
        <v>19</v>
      </c>
      <c r="D9" s="3" t="s">
        <v>22</v>
      </c>
      <c r="E9" s="3" t="s">
        <v>30</v>
      </c>
      <c r="F9" s="3" t="s">
        <v>24</v>
      </c>
      <c r="G9" s="3" t="s">
        <v>25</v>
      </c>
      <c r="H9" s="3" t="s">
        <v>26</v>
      </c>
      <c r="I9" s="3" t="s">
        <v>27</v>
      </c>
      <c r="J9" s="4">
        <v>26100</v>
      </c>
      <c r="K9" s="4">
        <v>600</v>
      </c>
      <c r="L9" s="4">
        <v>0</v>
      </c>
      <c r="M9" s="4">
        <v>0</v>
      </c>
      <c r="N9" s="4">
        <v>200</v>
      </c>
      <c r="O9" s="4">
        <v>700</v>
      </c>
      <c r="P9" s="4">
        <f t="shared" si="0"/>
        <v>1500</v>
      </c>
      <c r="Q9" s="4">
        <f t="shared" si="1"/>
        <v>27600</v>
      </c>
      <c r="R9" s="4">
        <f t="shared" si="2"/>
        <v>2300</v>
      </c>
      <c r="S9" s="3">
        <v>4</v>
      </c>
      <c r="T9" s="3">
        <v>0</v>
      </c>
      <c r="U9" s="3" t="s">
        <v>32</v>
      </c>
    </row>
    <row r="10" spans="1:21" ht="27.6">
      <c r="A10" s="3" t="s">
        <v>21</v>
      </c>
      <c r="B10" s="3">
        <v>38</v>
      </c>
      <c r="C10" s="3">
        <v>0</v>
      </c>
      <c r="D10" s="3" t="s">
        <v>22</v>
      </c>
      <c r="E10" s="3" t="s">
        <v>30</v>
      </c>
      <c r="F10" s="3" t="s">
        <v>24</v>
      </c>
      <c r="G10" s="3" t="s">
        <v>31</v>
      </c>
      <c r="H10" s="3" t="s">
        <v>26</v>
      </c>
      <c r="I10" s="3" t="s">
        <v>27</v>
      </c>
      <c r="J10" s="4">
        <v>24100</v>
      </c>
      <c r="K10" s="4">
        <v>1200</v>
      </c>
      <c r="L10" s="4">
        <v>0</v>
      </c>
      <c r="M10" s="4">
        <v>0</v>
      </c>
      <c r="N10" s="4">
        <v>300</v>
      </c>
      <c r="O10" s="4">
        <v>0</v>
      </c>
      <c r="P10" s="4">
        <f t="shared" si="0"/>
        <v>1500</v>
      </c>
      <c r="Q10" s="4">
        <f t="shared" si="1"/>
        <v>25600</v>
      </c>
      <c r="R10" s="4">
        <f t="shared" si="2"/>
        <v>2133.3333333333335</v>
      </c>
      <c r="S10" s="3">
        <v>5</v>
      </c>
      <c r="T10" s="3">
        <v>35</v>
      </c>
      <c r="U10" s="3" t="s">
        <v>28</v>
      </c>
    </row>
    <row r="11" spans="1:21" ht="27.6">
      <c r="A11" s="3" t="s">
        <v>21</v>
      </c>
      <c r="B11" s="3">
        <v>46</v>
      </c>
      <c r="C11" s="3">
        <v>4</v>
      </c>
      <c r="D11" s="3" t="s">
        <v>22</v>
      </c>
      <c r="E11" s="3" t="s">
        <v>30</v>
      </c>
      <c r="F11" s="3" t="s">
        <v>24</v>
      </c>
      <c r="G11" s="3" t="s">
        <v>31</v>
      </c>
      <c r="H11" s="3" t="s">
        <v>26</v>
      </c>
      <c r="I11" s="3" t="s">
        <v>27</v>
      </c>
      <c r="J11" s="4">
        <v>27600</v>
      </c>
      <c r="K11" s="4">
        <v>800</v>
      </c>
      <c r="L11" s="4">
        <v>0</v>
      </c>
      <c r="M11" s="4">
        <v>0</v>
      </c>
      <c r="N11" s="4">
        <v>100</v>
      </c>
      <c r="O11" s="4">
        <v>0</v>
      </c>
      <c r="P11" s="4">
        <f t="shared" si="0"/>
        <v>900</v>
      </c>
      <c r="Q11" s="4">
        <f t="shared" si="1"/>
        <v>28500</v>
      </c>
      <c r="R11" s="4">
        <f t="shared" si="2"/>
        <v>2375</v>
      </c>
      <c r="S11" s="3">
        <v>7</v>
      </c>
      <c r="T11" s="3">
        <v>21</v>
      </c>
      <c r="U11" s="3" t="s">
        <v>32</v>
      </c>
    </row>
    <row r="12" spans="1:21" ht="27.6">
      <c r="A12" s="3" t="s">
        <v>21</v>
      </c>
      <c r="B12" s="3">
        <v>61</v>
      </c>
      <c r="C12" s="3">
        <v>0</v>
      </c>
      <c r="D12" s="3" t="s">
        <v>22</v>
      </c>
      <c r="E12" s="3" t="s">
        <v>34</v>
      </c>
      <c r="F12" s="3" t="s">
        <v>24</v>
      </c>
      <c r="G12" s="3" t="s">
        <v>31</v>
      </c>
      <c r="H12" s="3" t="s">
        <v>26</v>
      </c>
      <c r="I12" s="3" t="s">
        <v>27</v>
      </c>
      <c r="J12" s="4">
        <v>29500</v>
      </c>
      <c r="K12" s="4">
        <v>400</v>
      </c>
      <c r="L12" s="4">
        <v>0</v>
      </c>
      <c r="M12" s="4">
        <v>0</v>
      </c>
      <c r="N12" s="4">
        <v>100</v>
      </c>
      <c r="O12" s="4">
        <v>0</v>
      </c>
      <c r="P12" s="4">
        <f t="shared" si="0"/>
        <v>500</v>
      </c>
      <c r="Q12" s="4">
        <f t="shared" si="1"/>
        <v>30000</v>
      </c>
      <c r="R12" s="4">
        <f t="shared" si="2"/>
        <v>2500</v>
      </c>
      <c r="S12" s="3">
        <v>6</v>
      </c>
      <c r="T12" s="3">
        <v>28</v>
      </c>
      <c r="U12" s="3" t="s">
        <v>28</v>
      </c>
    </row>
    <row r="13" spans="1:21" ht="27.6">
      <c r="A13" s="3" t="s">
        <v>21</v>
      </c>
      <c r="B13" s="3">
        <v>36</v>
      </c>
      <c r="C13" s="3">
        <v>9</v>
      </c>
      <c r="D13" s="3" t="s">
        <v>22</v>
      </c>
      <c r="E13" s="3" t="s">
        <v>33</v>
      </c>
      <c r="F13" s="3" t="s">
        <v>24</v>
      </c>
      <c r="G13" s="3" t="s">
        <v>31</v>
      </c>
      <c r="H13" s="3" t="s">
        <v>35</v>
      </c>
      <c r="I13" s="3" t="s">
        <v>36</v>
      </c>
      <c r="J13" s="4">
        <v>28500</v>
      </c>
      <c r="K13" s="4">
        <v>500</v>
      </c>
      <c r="L13" s="4">
        <v>0</v>
      </c>
      <c r="M13" s="4">
        <v>0</v>
      </c>
      <c r="N13" s="4">
        <v>200</v>
      </c>
      <c r="O13" s="4">
        <v>500</v>
      </c>
      <c r="P13" s="4">
        <f t="shared" si="0"/>
        <v>1200</v>
      </c>
      <c r="Q13" s="4">
        <f t="shared" si="1"/>
        <v>29700</v>
      </c>
      <c r="R13" s="4">
        <f t="shared" si="2"/>
        <v>2475</v>
      </c>
      <c r="S13" s="3">
        <v>7</v>
      </c>
      <c r="T13" s="3">
        <v>28</v>
      </c>
      <c r="U13" s="3" t="s">
        <v>32</v>
      </c>
    </row>
    <row r="14" spans="1:21" ht="27.6">
      <c r="A14" s="3" t="s">
        <v>21</v>
      </c>
      <c r="B14" s="3">
        <v>53</v>
      </c>
      <c r="C14" s="3">
        <v>12</v>
      </c>
      <c r="D14" s="3" t="s">
        <v>22</v>
      </c>
      <c r="E14" s="3" t="s">
        <v>30</v>
      </c>
      <c r="F14" s="3" t="s">
        <v>24</v>
      </c>
      <c r="G14" s="3" t="s">
        <v>31</v>
      </c>
      <c r="H14" s="3" t="s">
        <v>26</v>
      </c>
      <c r="I14" s="3" t="s">
        <v>27</v>
      </c>
      <c r="J14" s="4">
        <v>26500</v>
      </c>
      <c r="K14" s="4">
        <v>800</v>
      </c>
      <c r="L14" s="4">
        <v>0</v>
      </c>
      <c r="M14" s="4">
        <v>0</v>
      </c>
      <c r="N14" s="4">
        <v>300</v>
      </c>
      <c r="O14" s="4">
        <v>700</v>
      </c>
      <c r="P14" s="4">
        <f t="shared" si="0"/>
        <v>1800</v>
      </c>
      <c r="Q14" s="4">
        <f t="shared" si="1"/>
        <v>28300</v>
      </c>
      <c r="R14" s="4">
        <f t="shared" si="2"/>
        <v>2358.3333333333335</v>
      </c>
      <c r="S14" s="3">
        <v>2</v>
      </c>
      <c r="T14" s="3">
        <v>14</v>
      </c>
      <c r="U14" s="3" t="s">
        <v>32</v>
      </c>
    </row>
    <row r="15" spans="1:21">
      <c r="A15" s="3" t="s">
        <v>29</v>
      </c>
      <c r="B15" s="3">
        <v>36</v>
      </c>
      <c r="C15" s="3">
        <v>12</v>
      </c>
      <c r="D15" s="3" t="s">
        <v>22</v>
      </c>
      <c r="E15" s="3" t="s">
        <v>23</v>
      </c>
      <c r="F15" s="3" t="s">
        <v>24</v>
      </c>
      <c r="G15" s="3" t="s">
        <v>25</v>
      </c>
      <c r="H15" s="3" t="s">
        <v>26</v>
      </c>
      <c r="I15" s="3" t="s">
        <v>27</v>
      </c>
      <c r="J15" s="4">
        <v>30500</v>
      </c>
      <c r="K15" s="4">
        <v>1000</v>
      </c>
      <c r="L15" s="4">
        <v>0</v>
      </c>
      <c r="M15" s="4">
        <v>0</v>
      </c>
      <c r="N15" s="4">
        <v>300</v>
      </c>
      <c r="O15" s="4">
        <v>800</v>
      </c>
      <c r="P15" s="4">
        <f t="shared" si="0"/>
        <v>2100</v>
      </c>
      <c r="Q15" s="4">
        <f t="shared" si="1"/>
        <v>32600</v>
      </c>
      <c r="R15" s="4">
        <f t="shared" si="2"/>
        <v>2716.6666666666665</v>
      </c>
      <c r="S15" s="3">
        <v>8</v>
      </c>
      <c r="T15" s="3">
        <v>28</v>
      </c>
      <c r="U15" s="3" t="s">
        <v>28</v>
      </c>
    </row>
    <row r="16" spans="1:21" ht="27.6">
      <c r="A16" s="3" t="s">
        <v>21</v>
      </c>
      <c r="B16" s="3">
        <v>38</v>
      </c>
      <c r="C16" s="3">
        <v>21</v>
      </c>
      <c r="D16" s="3" t="s">
        <v>22</v>
      </c>
      <c r="E16" s="3" t="s">
        <v>34</v>
      </c>
      <c r="F16" s="3" t="s">
        <v>24</v>
      </c>
      <c r="G16" s="3" t="s">
        <v>31</v>
      </c>
      <c r="H16" s="3" t="s">
        <v>26</v>
      </c>
      <c r="I16" s="3" t="s">
        <v>27</v>
      </c>
      <c r="J16" s="4">
        <v>28500</v>
      </c>
      <c r="K16" s="4">
        <v>900</v>
      </c>
      <c r="L16" s="4">
        <v>0</v>
      </c>
      <c r="M16" s="4">
        <v>0</v>
      </c>
      <c r="N16" s="4">
        <v>100</v>
      </c>
      <c r="O16" s="4">
        <v>400</v>
      </c>
      <c r="P16" s="4">
        <f t="shared" si="0"/>
        <v>1400</v>
      </c>
      <c r="Q16" s="4">
        <f t="shared" si="1"/>
        <v>29900</v>
      </c>
      <c r="R16" s="4">
        <f t="shared" si="2"/>
        <v>2491.6666666666665</v>
      </c>
      <c r="S16" s="3">
        <v>2</v>
      </c>
      <c r="T16" s="3">
        <v>35</v>
      </c>
      <c r="U16" s="3" t="s">
        <v>28</v>
      </c>
    </row>
    <row r="17" spans="1:21">
      <c r="A17" s="3" t="s">
        <v>21</v>
      </c>
      <c r="B17" s="3">
        <v>42</v>
      </c>
      <c r="C17" s="3">
        <v>4</v>
      </c>
      <c r="D17" s="3" t="s">
        <v>37</v>
      </c>
      <c r="E17" s="3" t="s">
        <v>38</v>
      </c>
      <c r="F17" s="3" t="s">
        <v>24</v>
      </c>
      <c r="G17" s="3" t="s">
        <v>25</v>
      </c>
      <c r="H17" s="3" t="s">
        <v>26</v>
      </c>
      <c r="I17" s="3" t="s">
        <v>27</v>
      </c>
      <c r="J17" s="4">
        <v>28500</v>
      </c>
      <c r="K17" s="4">
        <v>1200</v>
      </c>
      <c r="L17" s="4">
        <v>0</v>
      </c>
      <c r="M17" s="4">
        <v>0</v>
      </c>
      <c r="N17" s="4">
        <v>300</v>
      </c>
      <c r="O17" s="4">
        <v>0</v>
      </c>
      <c r="P17" s="4">
        <f t="shared" si="0"/>
        <v>1500</v>
      </c>
      <c r="Q17" s="4">
        <f t="shared" si="1"/>
        <v>30000</v>
      </c>
      <c r="R17" s="4">
        <f t="shared" si="2"/>
        <v>2500</v>
      </c>
      <c r="S17" s="3">
        <v>8</v>
      </c>
      <c r="T17" s="3">
        <v>21</v>
      </c>
      <c r="U17" s="3" t="s">
        <v>32</v>
      </c>
    </row>
    <row r="18" spans="1:21">
      <c r="A18" s="3" t="s">
        <v>21</v>
      </c>
      <c r="B18" s="3">
        <v>25</v>
      </c>
      <c r="C18" s="3">
        <v>6</v>
      </c>
      <c r="D18" s="3" t="s">
        <v>37</v>
      </c>
      <c r="E18" s="3" t="s">
        <v>39</v>
      </c>
      <c r="F18" s="3" t="s">
        <v>24</v>
      </c>
      <c r="G18" s="3" t="s">
        <v>25</v>
      </c>
      <c r="H18" s="3" t="s">
        <v>26</v>
      </c>
      <c r="I18" s="3" t="s">
        <v>27</v>
      </c>
      <c r="J18" s="4">
        <v>29500</v>
      </c>
      <c r="K18" s="4">
        <v>1100</v>
      </c>
      <c r="L18" s="4">
        <v>0</v>
      </c>
      <c r="M18" s="4">
        <v>0</v>
      </c>
      <c r="N18" s="4">
        <v>400</v>
      </c>
      <c r="O18" s="4">
        <v>500</v>
      </c>
      <c r="P18" s="4">
        <f t="shared" si="0"/>
        <v>2000</v>
      </c>
      <c r="Q18" s="4">
        <f t="shared" si="1"/>
        <v>31500</v>
      </c>
      <c r="R18" s="4">
        <f t="shared" si="2"/>
        <v>2625</v>
      </c>
      <c r="S18" s="3">
        <v>11</v>
      </c>
      <c r="T18" s="3">
        <v>14</v>
      </c>
      <c r="U18" s="3" t="s">
        <v>32</v>
      </c>
    </row>
    <row r="19" spans="1:21" ht="27.6">
      <c r="A19" s="3" t="s">
        <v>21</v>
      </c>
      <c r="B19" s="3">
        <v>61</v>
      </c>
      <c r="C19" s="3">
        <v>3</v>
      </c>
      <c r="D19" s="3" t="s">
        <v>22</v>
      </c>
      <c r="E19" s="3" t="s">
        <v>30</v>
      </c>
      <c r="F19" s="3" t="s">
        <v>24</v>
      </c>
      <c r="G19" s="3" t="s">
        <v>31</v>
      </c>
      <c r="H19" s="3" t="s">
        <v>26</v>
      </c>
      <c r="I19" s="3" t="s">
        <v>27</v>
      </c>
      <c r="J19" s="4">
        <v>27500</v>
      </c>
      <c r="K19" s="4">
        <v>800</v>
      </c>
      <c r="L19" s="4">
        <v>0</v>
      </c>
      <c r="M19" s="4">
        <v>0</v>
      </c>
      <c r="N19" s="4">
        <v>100</v>
      </c>
      <c r="O19" s="4">
        <v>0</v>
      </c>
      <c r="P19" s="4">
        <f t="shared" si="0"/>
        <v>900</v>
      </c>
      <c r="Q19" s="4">
        <f t="shared" si="1"/>
        <v>28400</v>
      </c>
      <c r="R19" s="4">
        <f t="shared" si="2"/>
        <v>2366.6666666666665</v>
      </c>
      <c r="S19" s="3">
        <v>9</v>
      </c>
      <c r="T19" s="3">
        <v>28</v>
      </c>
      <c r="U19" s="3" t="s">
        <v>28</v>
      </c>
    </row>
    <row r="20" spans="1:21" ht="27.6">
      <c r="A20" s="3" t="s">
        <v>21</v>
      </c>
      <c r="B20" s="3">
        <v>44</v>
      </c>
      <c r="C20" s="3">
        <v>10</v>
      </c>
      <c r="D20" s="3" t="s">
        <v>37</v>
      </c>
      <c r="E20" s="3" t="s">
        <v>40</v>
      </c>
      <c r="F20" s="3" t="s">
        <v>24</v>
      </c>
      <c r="G20" s="3" t="s">
        <v>31</v>
      </c>
      <c r="H20" s="3" t="s">
        <v>41</v>
      </c>
      <c r="I20" s="3" t="s">
        <v>27</v>
      </c>
      <c r="J20" s="4">
        <v>30000</v>
      </c>
      <c r="K20" s="4">
        <v>1100</v>
      </c>
      <c r="L20" s="4">
        <v>0</v>
      </c>
      <c r="M20" s="4">
        <v>0</v>
      </c>
      <c r="N20" s="4">
        <v>200</v>
      </c>
      <c r="O20" s="4">
        <v>400</v>
      </c>
      <c r="P20" s="4">
        <f t="shared" si="0"/>
        <v>1700</v>
      </c>
      <c r="Q20" s="4">
        <f t="shared" si="1"/>
        <v>31700</v>
      </c>
      <c r="R20" s="4">
        <f t="shared" si="2"/>
        <v>2641.6666666666665</v>
      </c>
      <c r="S20" s="3">
        <v>6</v>
      </c>
      <c r="T20" s="3">
        <v>35</v>
      </c>
      <c r="U20" s="3" t="s">
        <v>32</v>
      </c>
    </row>
    <row r="21" spans="1:21">
      <c r="A21" s="3" t="s">
        <v>21</v>
      </c>
      <c r="B21" s="3">
        <v>36</v>
      </c>
      <c r="C21" s="3">
        <v>6</v>
      </c>
      <c r="D21" s="3" t="s">
        <v>22</v>
      </c>
      <c r="E21" s="3" t="s">
        <v>34</v>
      </c>
      <c r="F21" s="3" t="s">
        <v>24</v>
      </c>
      <c r="G21" s="3" t="s">
        <v>25</v>
      </c>
      <c r="H21" s="3" t="s">
        <v>26</v>
      </c>
      <c r="I21" s="3" t="s">
        <v>27</v>
      </c>
      <c r="J21" s="4">
        <v>27500</v>
      </c>
      <c r="K21" s="4">
        <v>900</v>
      </c>
      <c r="L21" s="4">
        <v>0</v>
      </c>
      <c r="M21" s="4">
        <v>0</v>
      </c>
      <c r="N21" s="4">
        <v>300</v>
      </c>
      <c r="O21" s="4">
        <v>400</v>
      </c>
      <c r="P21" s="4">
        <f t="shared" si="0"/>
        <v>1600</v>
      </c>
      <c r="Q21" s="4">
        <f t="shared" si="1"/>
        <v>29100</v>
      </c>
      <c r="R21" s="4">
        <f t="shared" si="2"/>
        <v>2425</v>
      </c>
      <c r="S21" s="3">
        <v>7</v>
      </c>
      <c r="T21" s="3">
        <v>21</v>
      </c>
      <c r="U21" s="3" t="s">
        <v>28</v>
      </c>
    </row>
    <row r="22" spans="1:21" ht="27.6">
      <c r="A22" s="3" t="s">
        <v>29</v>
      </c>
      <c r="B22" s="3">
        <v>43</v>
      </c>
      <c r="C22" s="3">
        <v>6</v>
      </c>
      <c r="D22" s="3" t="s">
        <v>37</v>
      </c>
      <c r="E22" s="3" t="s">
        <v>40</v>
      </c>
      <c r="F22" s="3" t="s">
        <v>24</v>
      </c>
      <c r="G22" s="3" t="s">
        <v>31</v>
      </c>
      <c r="H22" s="3" t="s">
        <v>26</v>
      </c>
      <c r="I22" s="3" t="s">
        <v>27</v>
      </c>
      <c r="J22" s="4">
        <v>24500</v>
      </c>
      <c r="K22" s="4">
        <v>600</v>
      </c>
      <c r="L22" s="4">
        <v>0</v>
      </c>
      <c r="M22" s="4">
        <v>0</v>
      </c>
      <c r="N22" s="4">
        <v>200</v>
      </c>
      <c r="O22" s="4">
        <v>300</v>
      </c>
      <c r="P22" s="4">
        <f t="shared" si="0"/>
        <v>1100</v>
      </c>
      <c r="Q22" s="4">
        <f t="shared" si="1"/>
        <v>25600</v>
      </c>
      <c r="R22" s="4">
        <f t="shared" si="2"/>
        <v>2133.3333333333335</v>
      </c>
      <c r="S22" s="3">
        <v>6</v>
      </c>
      <c r="T22" s="3">
        <v>14</v>
      </c>
      <c r="U22" s="3" t="s">
        <v>32</v>
      </c>
    </row>
    <row r="23" spans="1:21">
      <c r="A23" s="3" t="s">
        <v>21</v>
      </c>
      <c r="B23" s="3">
        <v>54</v>
      </c>
      <c r="C23" s="3">
        <v>0</v>
      </c>
      <c r="D23" s="3" t="s">
        <v>22</v>
      </c>
      <c r="E23" s="3" t="s">
        <v>34</v>
      </c>
      <c r="F23" s="3" t="s">
        <v>24</v>
      </c>
      <c r="G23" s="3" t="s">
        <v>25</v>
      </c>
      <c r="H23" s="3" t="s">
        <v>26</v>
      </c>
      <c r="I23" s="3" t="s">
        <v>27</v>
      </c>
      <c r="J23" s="4">
        <v>31000</v>
      </c>
      <c r="K23" s="4">
        <v>500</v>
      </c>
      <c r="L23" s="4">
        <v>0</v>
      </c>
      <c r="M23" s="4">
        <v>0</v>
      </c>
      <c r="N23" s="4">
        <v>300</v>
      </c>
      <c r="O23" s="4">
        <v>0</v>
      </c>
      <c r="P23" s="4">
        <f t="shared" si="0"/>
        <v>800</v>
      </c>
      <c r="Q23" s="4">
        <f t="shared" si="1"/>
        <v>31800</v>
      </c>
      <c r="R23" s="4">
        <f t="shared" si="2"/>
        <v>2650</v>
      </c>
      <c r="S23" s="3">
        <v>10</v>
      </c>
      <c r="T23" s="3">
        <v>21</v>
      </c>
      <c r="U23" s="3" t="s">
        <v>32</v>
      </c>
    </row>
    <row r="24" spans="1:21">
      <c r="A24" s="3" t="s">
        <v>21</v>
      </c>
      <c r="B24" s="3">
        <v>55</v>
      </c>
      <c r="C24" s="3">
        <v>16</v>
      </c>
      <c r="D24" s="3" t="s">
        <v>22</v>
      </c>
      <c r="E24" s="3" t="s">
        <v>30</v>
      </c>
      <c r="F24" s="3" t="s">
        <v>24</v>
      </c>
      <c r="G24" s="3" t="s">
        <v>25</v>
      </c>
      <c r="H24" s="3" t="s">
        <v>26</v>
      </c>
      <c r="I24" s="3" t="s">
        <v>27</v>
      </c>
      <c r="J24" s="4">
        <v>23500</v>
      </c>
      <c r="K24" s="4">
        <v>1300</v>
      </c>
      <c r="L24" s="4">
        <v>0</v>
      </c>
      <c r="M24" s="4">
        <v>0</v>
      </c>
      <c r="N24" s="4">
        <v>300</v>
      </c>
      <c r="O24" s="4">
        <v>500</v>
      </c>
      <c r="P24" s="4">
        <f t="shared" si="0"/>
        <v>2100</v>
      </c>
      <c r="Q24" s="4">
        <f t="shared" si="1"/>
        <v>25600</v>
      </c>
      <c r="R24" s="4">
        <f t="shared" si="2"/>
        <v>2133.3333333333335</v>
      </c>
      <c r="S24" s="3">
        <v>5</v>
      </c>
      <c r="T24" s="3">
        <v>0</v>
      </c>
      <c r="U24" s="3" t="s">
        <v>28</v>
      </c>
    </row>
    <row r="25" spans="1:21">
      <c r="A25" s="3" t="s">
        <v>21</v>
      </c>
      <c r="B25" s="3">
        <v>49</v>
      </c>
      <c r="C25" s="3">
        <v>3</v>
      </c>
      <c r="D25" s="3" t="s">
        <v>22</v>
      </c>
      <c r="E25" s="3" t="s">
        <v>30</v>
      </c>
      <c r="F25" s="3" t="s">
        <v>24</v>
      </c>
      <c r="G25" s="3" t="s">
        <v>25</v>
      </c>
      <c r="H25" s="3" t="s">
        <v>26</v>
      </c>
      <c r="I25" s="3" t="s">
        <v>27</v>
      </c>
      <c r="J25" s="4">
        <v>24000</v>
      </c>
      <c r="K25" s="4">
        <v>600</v>
      </c>
      <c r="L25" s="4">
        <v>0</v>
      </c>
      <c r="M25" s="4">
        <v>0</v>
      </c>
      <c r="N25" s="4">
        <v>300</v>
      </c>
      <c r="O25" s="4">
        <v>0</v>
      </c>
      <c r="P25" s="4">
        <f t="shared" si="0"/>
        <v>900</v>
      </c>
      <c r="Q25" s="4">
        <f t="shared" si="1"/>
        <v>24900</v>
      </c>
      <c r="R25" s="4">
        <f t="shared" si="2"/>
        <v>2075</v>
      </c>
      <c r="S25" s="3">
        <v>5</v>
      </c>
      <c r="T25" s="3">
        <v>21</v>
      </c>
      <c r="U25" s="3" t="s">
        <v>28</v>
      </c>
    </row>
    <row r="26" spans="1:21" ht="27.6">
      <c r="A26" s="3" t="s">
        <v>21</v>
      </c>
      <c r="B26" s="3">
        <v>52</v>
      </c>
      <c r="C26" s="3">
        <v>4</v>
      </c>
      <c r="D26" s="3" t="s">
        <v>37</v>
      </c>
      <c r="E26" s="3" t="s">
        <v>42</v>
      </c>
      <c r="F26" s="3" t="s">
        <v>24</v>
      </c>
      <c r="G26" s="3" t="s">
        <v>31</v>
      </c>
      <c r="H26" s="3" t="s">
        <v>26</v>
      </c>
      <c r="I26" s="3" t="s">
        <v>27</v>
      </c>
      <c r="J26" s="4">
        <v>29000</v>
      </c>
      <c r="K26" s="4">
        <v>700</v>
      </c>
      <c r="L26" s="4">
        <v>0</v>
      </c>
      <c r="M26" s="4">
        <v>0</v>
      </c>
      <c r="N26" s="4">
        <v>200</v>
      </c>
      <c r="O26" s="4">
        <v>0</v>
      </c>
      <c r="P26" s="4">
        <f t="shared" si="0"/>
        <v>900</v>
      </c>
      <c r="Q26" s="4">
        <f t="shared" si="1"/>
        <v>29900</v>
      </c>
      <c r="R26" s="4">
        <f t="shared" si="2"/>
        <v>2491.6666666666665</v>
      </c>
      <c r="S26" s="3">
        <v>7</v>
      </c>
      <c r="T26" s="3">
        <v>35</v>
      </c>
      <c r="U26" s="3" t="s">
        <v>32</v>
      </c>
    </row>
    <row r="27" spans="1:21">
      <c r="A27" s="3" t="s">
        <v>21</v>
      </c>
      <c r="B27" s="3">
        <v>23</v>
      </c>
      <c r="C27" s="3">
        <v>6</v>
      </c>
      <c r="D27" s="3" t="s">
        <v>22</v>
      </c>
      <c r="E27" s="3" t="s">
        <v>23</v>
      </c>
      <c r="F27" s="3" t="s">
        <v>24</v>
      </c>
      <c r="G27" s="3" t="s">
        <v>25</v>
      </c>
      <c r="H27" s="3" t="s">
        <v>26</v>
      </c>
      <c r="I27" s="3" t="s">
        <v>27</v>
      </c>
      <c r="J27" s="4">
        <v>27000</v>
      </c>
      <c r="K27" s="4">
        <v>1100</v>
      </c>
      <c r="L27" s="4">
        <v>0</v>
      </c>
      <c r="M27" s="4">
        <v>0</v>
      </c>
      <c r="N27" s="4">
        <v>400</v>
      </c>
      <c r="O27" s="4">
        <v>400</v>
      </c>
      <c r="P27" s="4">
        <f t="shared" si="0"/>
        <v>1900</v>
      </c>
      <c r="Q27" s="4">
        <f t="shared" si="1"/>
        <v>28900</v>
      </c>
      <c r="R27" s="4">
        <f t="shared" si="2"/>
        <v>2408.3333333333335</v>
      </c>
      <c r="S27" s="3">
        <v>5</v>
      </c>
      <c r="T27" s="3">
        <v>35</v>
      </c>
      <c r="U27" s="3" t="s">
        <v>32</v>
      </c>
    </row>
    <row r="28" spans="1:21" ht="27.6">
      <c r="A28" s="3" t="s">
        <v>21</v>
      </c>
      <c r="B28" s="3">
        <v>37</v>
      </c>
      <c r="C28" s="3">
        <v>0</v>
      </c>
      <c r="D28" s="3" t="s">
        <v>22</v>
      </c>
      <c r="E28" s="3" t="s">
        <v>23</v>
      </c>
      <c r="F28" s="3" t="s">
        <v>24</v>
      </c>
      <c r="G28" s="3" t="s">
        <v>31</v>
      </c>
      <c r="H28" s="3" t="s">
        <v>26</v>
      </c>
      <c r="I28" s="3" t="s">
        <v>36</v>
      </c>
      <c r="J28" s="4">
        <v>24500</v>
      </c>
      <c r="K28" s="4">
        <v>900</v>
      </c>
      <c r="L28" s="4">
        <v>0</v>
      </c>
      <c r="M28" s="4">
        <v>0</v>
      </c>
      <c r="N28" s="4">
        <v>200</v>
      </c>
      <c r="O28" s="4">
        <v>0</v>
      </c>
      <c r="P28" s="4">
        <f t="shared" si="0"/>
        <v>1100</v>
      </c>
      <c r="Q28" s="4">
        <f t="shared" si="1"/>
        <v>25600</v>
      </c>
      <c r="R28" s="4">
        <f t="shared" si="2"/>
        <v>2133.3333333333335</v>
      </c>
      <c r="S28" s="3">
        <v>4</v>
      </c>
      <c r="T28" s="3">
        <v>14</v>
      </c>
      <c r="U28" s="3" t="s">
        <v>28</v>
      </c>
    </row>
    <row r="29" spans="1:21">
      <c r="A29" s="3" t="s">
        <v>21</v>
      </c>
      <c r="B29" s="3">
        <v>41</v>
      </c>
      <c r="C29" s="3">
        <v>16</v>
      </c>
      <c r="D29" s="3" t="s">
        <v>37</v>
      </c>
      <c r="E29" s="3" t="s">
        <v>38</v>
      </c>
      <c r="F29" s="3" t="s">
        <v>24</v>
      </c>
      <c r="G29" s="3" t="s">
        <v>25</v>
      </c>
      <c r="H29" s="3" t="s">
        <v>26</v>
      </c>
      <c r="I29" s="3" t="s">
        <v>27</v>
      </c>
      <c r="J29" s="4">
        <v>24000</v>
      </c>
      <c r="K29" s="4">
        <v>1000</v>
      </c>
      <c r="L29" s="4">
        <v>0</v>
      </c>
      <c r="M29" s="4">
        <v>0</v>
      </c>
      <c r="N29" s="4">
        <v>300</v>
      </c>
      <c r="O29" s="4">
        <v>500</v>
      </c>
      <c r="P29" s="4">
        <f t="shared" si="0"/>
        <v>1800</v>
      </c>
      <c r="Q29" s="4">
        <f t="shared" si="1"/>
        <v>25800</v>
      </c>
      <c r="R29" s="4">
        <f t="shared" si="2"/>
        <v>2150</v>
      </c>
      <c r="S29" s="3">
        <v>6</v>
      </c>
      <c r="T29" s="3">
        <v>14</v>
      </c>
      <c r="U29" s="3" t="s">
        <v>32</v>
      </c>
    </row>
    <row r="30" spans="1:21">
      <c r="A30" s="3" t="s">
        <v>21</v>
      </c>
      <c r="B30" s="3">
        <v>30</v>
      </c>
      <c r="C30" s="3">
        <v>0</v>
      </c>
      <c r="D30" s="3" t="s">
        <v>22</v>
      </c>
      <c r="E30" s="3" t="s">
        <v>30</v>
      </c>
      <c r="F30" s="3" t="s">
        <v>24</v>
      </c>
      <c r="G30" s="3" t="s">
        <v>25</v>
      </c>
      <c r="H30" s="3" t="s">
        <v>26</v>
      </c>
      <c r="I30" s="3" t="s">
        <v>27</v>
      </c>
      <c r="J30" s="4">
        <v>23500</v>
      </c>
      <c r="K30" s="4">
        <v>600</v>
      </c>
      <c r="L30" s="4">
        <v>0</v>
      </c>
      <c r="M30" s="4">
        <v>0</v>
      </c>
      <c r="N30" s="4">
        <v>200</v>
      </c>
      <c r="O30" s="4">
        <v>0</v>
      </c>
      <c r="P30" s="4">
        <f t="shared" si="0"/>
        <v>800</v>
      </c>
      <c r="Q30" s="4">
        <f t="shared" si="1"/>
        <v>24300</v>
      </c>
      <c r="R30" s="4">
        <f t="shared" si="2"/>
        <v>2025</v>
      </c>
      <c r="S30" s="3">
        <v>11</v>
      </c>
      <c r="T30" s="3">
        <v>14</v>
      </c>
      <c r="U30" s="3" t="s">
        <v>32</v>
      </c>
    </row>
    <row r="31" spans="1:21">
      <c r="A31" s="3" t="s">
        <v>21</v>
      </c>
      <c r="B31" s="3">
        <v>24</v>
      </c>
      <c r="C31" s="3">
        <v>24</v>
      </c>
      <c r="D31" s="3" t="s">
        <v>43</v>
      </c>
      <c r="E31" s="3" t="s">
        <v>44</v>
      </c>
      <c r="F31" s="3" t="s">
        <v>45</v>
      </c>
      <c r="G31" s="3" t="s">
        <v>46</v>
      </c>
      <c r="H31" s="3" t="s">
        <v>26</v>
      </c>
      <c r="I31" s="3" t="s">
        <v>27</v>
      </c>
      <c r="J31" s="4">
        <v>30500</v>
      </c>
      <c r="K31" s="4">
        <v>0</v>
      </c>
      <c r="L31" s="4">
        <v>0</v>
      </c>
      <c r="M31" s="4">
        <v>0</v>
      </c>
      <c r="N31" s="4">
        <v>300</v>
      </c>
      <c r="O31" s="4">
        <v>700</v>
      </c>
      <c r="P31" s="4">
        <f t="shared" si="0"/>
        <v>1000</v>
      </c>
      <c r="Q31" s="4">
        <f t="shared" si="1"/>
        <v>31500</v>
      </c>
      <c r="R31" s="4">
        <f t="shared" si="2"/>
        <v>2625</v>
      </c>
      <c r="S31" s="3">
        <v>7</v>
      </c>
      <c r="T31" s="3">
        <v>28</v>
      </c>
      <c r="U31" s="3" t="s">
        <v>28</v>
      </c>
    </row>
    <row r="32" spans="1:21">
      <c r="A32" s="3" t="s">
        <v>21</v>
      </c>
      <c r="B32" s="3">
        <v>48</v>
      </c>
      <c r="C32" s="3">
        <v>19</v>
      </c>
      <c r="D32" s="3" t="s">
        <v>47</v>
      </c>
      <c r="E32" s="3" t="s">
        <v>48</v>
      </c>
      <c r="F32" s="3" t="s">
        <v>45</v>
      </c>
      <c r="G32" s="3" t="s">
        <v>46</v>
      </c>
      <c r="H32" s="3" t="s">
        <v>26</v>
      </c>
      <c r="I32" s="3" t="s">
        <v>27</v>
      </c>
      <c r="J32" s="4">
        <v>30000</v>
      </c>
      <c r="K32" s="4">
        <v>800</v>
      </c>
      <c r="L32" s="4">
        <v>0</v>
      </c>
      <c r="M32" s="4">
        <v>0</v>
      </c>
      <c r="N32" s="4">
        <v>100</v>
      </c>
      <c r="O32" s="4">
        <v>600</v>
      </c>
      <c r="P32" s="4">
        <f t="shared" si="0"/>
        <v>1500</v>
      </c>
      <c r="Q32" s="4">
        <f t="shared" si="1"/>
        <v>31500</v>
      </c>
      <c r="R32" s="4">
        <f t="shared" si="2"/>
        <v>2625</v>
      </c>
      <c r="S32" s="3">
        <v>1</v>
      </c>
      <c r="T32" s="3">
        <v>7</v>
      </c>
      <c r="U32" s="3" t="s">
        <v>32</v>
      </c>
    </row>
    <row r="33" spans="1:21" ht="27.6">
      <c r="A33" s="3" t="s">
        <v>21</v>
      </c>
      <c r="B33" s="3">
        <v>51</v>
      </c>
      <c r="C33" s="3">
        <v>13</v>
      </c>
      <c r="D33" s="3" t="s">
        <v>37</v>
      </c>
      <c r="E33" s="3" t="s">
        <v>39</v>
      </c>
      <c r="F33" s="3" t="s">
        <v>45</v>
      </c>
      <c r="G33" s="3" t="s">
        <v>31</v>
      </c>
      <c r="H33" s="3" t="s">
        <v>26</v>
      </c>
      <c r="I33" s="3" t="s">
        <v>27</v>
      </c>
      <c r="J33" s="4">
        <v>27000</v>
      </c>
      <c r="K33" s="4">
        <v>600</v>
      </c>
      <c r="L33" s="4">
        <v>0</v>
      </c>
      <c r="M33" s="4">
        <v>0</v>
      </c>
      <c r="N33" s="4">
        <v>400</v>
      </c>
      <c r="O33" s="4">
        <v>500</v>
      </c>
      <c r="P33" s="4">
        <f t="shared" si="0"/>
        <v>1500</v>
      </c>
      <c r="Q33" s="4">
        <f t="shared" si="1"/>
        <v>28500</v>
      </c>
      <c r="R33" s="4">
        <f t="shared" si="2"/>
        <v>2375</v>
      </c>
      <c r="S33" s="3">
        <v>5</v>
      </c>
      <c r="T33" s="3">
        <v>35</v>
      </c>
      <c r="U33" s="3" t="s">
        <v>32</v>
      </c>
    </row>
    <row r="34" spans="1:21">
      <c r="A34" s="3" t="s">
        <v>29</v>
      </c>
      <c r="B34" s="3">
        <v>24</v>
      </c>
      <c r="C34" s="3">
        <v>5</v>
      </c>
      <c r="D34" s="3" t="s">
        <v>22</v>
      </c>
      <c r="E34" s="3" t="s">
        <v>30</v>
      </c>
      <c r="F34" s="3" t="s">
        <v>45</v>
      </c>
      <c r="G34" s="3" t="s">
        <v>46</v>
      </c>
      <c r="H34" s="3" t="s">
        <v>26</v>
      </c>
      <c r="I34" s="3" t="s">
        <v>27</v>
      </c>
      <c r="J34" s="4">
        <v>36500</v>
      </c>
      <c r="K34" s="4">
        <v>800</v>
      </c>
      <c r="L34" s="4">
        <v>0</v>
      </c>
      <c r="M34" s="4">
        <v>0</v>
      </c>
      <c r="N34" s="4">
        <v>100</v>
      </c>
      <c r="O34" s="4">
        <v>200</v>
      </c>
      <c r="P34" s="4">
        <f t="shared" ref="P34:P65" si="3">SUM(K34:O34)</f>
        <v>1100</v>
      </c>
      <c r="Q34" s="4">
        <f t="shared" ref="Q34:Q65" si="4">J34+P34</f>
        <v>37600</v>
      </c>
      <c r="R34" s="4">
        <f t="shared" ref="R34:R65" si="5">Q34/12</f>
        <v>3133.3333333333335</v>
      </c>
      <c r="S34" s="3">
        <v>4</v>
      </c>
      <c r="T34" s="3">
        <v>0</v>
      </c>
      <c r="U34" s="3" t="s">
        <v>32</v>
      </c>
    </row>
    <row r="35" spans="1:21" ht="27.6">
      <c r="A35" s="3" t="s">
        <v>21</v>
      </c>
      <c r="B35" s="3">
        <v>28</v>
      </c>
      <c r="C35" s="3">
        <v>20</v>
      </c>
      <c r="D35" s="3" t="s">
        <v>47</v>
      </c>
      <c r="E35" s="3" t="s">
        <v>49</v>
      </c>
      <c r="F35" s="3" t="s">
        <v>45</v>
      </c>
      <c r="G35" s="3" t="s">
        <v>31</v>
      </c>
      <c r="H35" s="3" t="s">
        <v>26</v>
      </c>
      <c r="I35" s="3" t="s">
        <v>27</v>
      </c>
      <c r="J35" s="4">
        <v>29000</v>
      </c>
      <c r="K35" s="4">
        <v>600</v>
      </c>
      <c r="L35" s="4">
        <v>0</v>
      </c>
      <c r="M35" s="4">
        <v>0</v>
      </c>
      <c r="N35" s="4">
        <v>300</v>
      </c>
      <c r="O35" s="4">
        <v>300</v>
      </c>
      <c r="P35" s="4">
        <f t="shared" si="3"/>
        <v>1200</v>
      </c>
      <c r="Q35" s="4">
        <f t="shared" si="4"/>
        <v>30200</v>
      </c>
      <c r="R35" s="4">
        <f t="shared" si="5"/>
        <v>2516.6666666666665</v>
      </c>
      <c r="S35" s="3">
        <v>1</v>
      </c>
      <c r="T35" s="3">
        <v>21</v>
      </c>
      <c r="U35" s="3" t="s">
        <v>28</v>
      </c>
    </row>
    <row r="36" spans="1:21" ht="27.6">
      <c r="A36" s="3" t="s">
        <v>21</v>
      </c>
      <c r="B36" s="3">
        <v>56</v>
      </c>
      <c r="C36" s="3">
        <v>11</v>
      </c>
      <c r="D36" s="3" t="s">
        <v>47</v>
      </c>
      <c r="E36" s="3" t="s">
        <v>48</v>
      </c>
      <c r="F36" s="3" t="s">
        <v>45</v>
      </c>
      <c r="G36" s="3" t="s">
        <v>31</v>
      </c>
      <c r="H36" s="3" t="s">
        <v>26</v>
      </c>
      <c r="I36" s="3" t="s">
        <v>27</v>
      </c>
      <c r="J36" s="4">
        <v>30500</v>
      </c>
      <c r="K36" s="4">
        <v>500</v>
      </c>
      <c r="L36" s="4">
        <v>0</v>
      </c>
      <c r="M36" s="4">
        <v>0</v>
      </c>
      <c r="N36" s="4">
        <v>300</v>
      </c>
      <c r="O36" s="4">
        <v>600</v>
      </c>
      <c r="P36" s="4">
        <f t="shared" si="3"/>
        <v>1400</v>
      </c>
      <c r="Q36" s="4">
        <f t="shared" si="4"/>
        <v>31900</v>
      </c>
      <c r="R36" s="4">
        <f t="shared" si="5"/>
        <v>2658.3333333333335</v>
      </c>
      <c r="S36" s="3">
        <v>4</v>
      </c>
      <c r="T36" s="3">
        <v>0</v>
      </c>
      <c r="U36" s="3" t="s">
        <v>28</v>
      </c>
    </row>
    <row r="37" spans="1:21">
      <c r="A37" s="3" t="s">
        <v>21</v>
      </c>
      <c r="B37" s="3">
        <v>35</v>
      </c>
      <c r="C37" s="3">
        <v>7</v>
      </c>
      <c r="D37" s="3" t="s">
        <v>22</v>
      </c>
      <c r="E37" s="3" t="s">
        <v>34</v>
      </c>
      <c r="F37" s="3" t="s">
        <v>45</v>
      </c>
      <c r="G37" s="3" t="s">
        <v>46</v>
      </c>
      <c r="H37" s="3" t="s">
        <v>26</v>
      </c>
      <c r="I37" s="3" t="s">
        <v>27</v>
      </c>
      <c r="J37" s="4">
        <v>29000</v>
      </c>
      <c r="K37" s="4">
        <v>600</v>
      </c>
      <c r="L37" s="4">
        <v>0</v>
      </c>
      <c r="M37" s="4">
        <v>0</v>
      </c>
      <c r="N37" s="4">
        <v>200</v>
      </c>
      <c r="O37" s="4">
        <v>700</v>
      </c>
      <c r="P37" s="4">
        <f t="shared" si="3"/>
        <v>1500</v>
      </c>
      <c r="Q37" s="4">
        <f t="shared" si="4"/>
        <v>30500</v>
      </c>
      <c r="R37" s="4">
        <f t="shared" si="5"/>
        <v>2541.6666666666665</v>
      </c>
      <c r="S37" s="3">
        <v>2</v>
      </c>
      <c r="T37" s="3">
        <v>14</v>
      </c>
      <c r="U37" s="3" t="s">
        <v>28</v>
      </c>
    </row>
    <row r="38" spans="1:21">
      <c r="A38" s="3" t="s">
        <v>29</v>
      </c>
      <c r="B38" s="3">
        <v>37</v>
      </c>
      <c r="C38" s="3">
        <v>1</v>
      </c>
      <c r="D38" s="3" t="s">
        <v>37</v>
      </c>
      <c r="E38" s="3" t="s">
        <v>38</v>
      </c>
      <c r="F38" s="3" t="s">
        <v>45</v>
      </c>
      <c r="G38" s="3" t="s">
        <v>46</v>
      </c>
      <c r="H38" s="3" t="s">
        <v>26</v>
      </c>
      <c r="I38" s="3" t="s">
        <v>27</v>
      </c>
      <c r="J38" s="4">
        <v>34500</v>
      </c>
      <c r="K38" s="4">
        <v>900</v>
      </c>
      <c r="L38" s="4">
        <v>0</v>
      </c>
      <c r="M38" s="4">
        <v>0</v>
      </c>
      <c r="N38" s="4">
        <v>100</v>
      </c>
      <c r="O38" s="4">
        <v>0</v>
      </c>
      <c r="P38" s="4">
        <f t="shared" si="3"/>
        <v>1000</v>
      </c>
      <c r="Q38" s="4">
        <f t="shared" si="4"/>
        <v>35500</v>
      </c>
      <c r="R38" s="4">
        <f t="shared" si="5"/>
        <v>2958.3333333333335</v>
      </c>
      <c r="S38" s="3">
        <v>3</v>
      </c>
      <c r="T38" s="3">
        <v>28</v>
      </c>
      <c r="U38" s="3" t="s">
        <v>32</v>
      </c>
    </row>
    <row r="39" spans="1:21">
      <c r="A39" s="3" t="s">
        <v>21</v>
      </c>
      <c r="B39" s="3">
        <v>29</v>
      </c>
      <c r="C39" s="3">
        <v>8</v>
      </c>
      <c r="D39" s="3" t="s">
        <v>47</v>
      </c>
      <c r="E39" s="3" t="s">
        <v>50</v>
      </c>
      <c r="F39" s="3" t="s">
        <v>45</v>
      </c>
      <c r="G39" s="3" t="s">
        <v>46</v>
      </c>
      <c r="H39" s="3" t="s">
        <v>26</v>
      </c>
      <c r="I39" s="3" t="s">
        <v>36</v>
      </c>
      <c r="J39" s="4">
        <v>37500</v>
      </c>
      <c r="K39" s="4">
        <v>1200</v>
      </c>
      <c r="L39" s="4">
        <v>0</v>
      </c>
      <c r="M39" s="4">
        <v>0</v>
      </c>
      <c r="N39" s="4">
        <v>200</v>
      </c>
      <c r="O39" s="4">
        <v>500</v>
      </c>
      <c r="P39" s="4">
        <f t="shared" si="3"/>
        <v>1900</v>
      </c>
      <c r="Q39" s="4">
        <f t="shared" si="4"/>
        <v>39400</v>
      </c>
      <c r="R39" s="4">
        <f t="shared" si="5"/>
        <v>3283.3333333333335</v>
      </c>
      <c r="S39" s="3">
        <v>6</v>
      </c>
      <c r="T39" s="3">
        <v>28</v>
      </c>
      <c r="U39" s="3" t="s">
        <v>32</v>
      </c>
    </row>
    <row r="40" spans="1:21">
      <c r="A40" s="3" t="s">
        <v>29</v>
      </c>
      <c r="B40" s="3">
        <v>31</v>
      </c>
      <c r="C40" s="3">
        <v>7</v>
      </c>
      <c r="D40" s="3" t="s">
        <v>47</v>
      </c>
      <c r="E40" s="3" t="s">
        <v>50</v>
      </c>
      <c r="F40" s="3" t="s">
        <v>45</v>
      </c>
      <c r="G40" s="3" t="s">
        <v>46</v>
      </c>
      <c r="H40" s="3" t="s">
        <v>26</v>
      </c>
      <c r="I40" s="3" t="s">
        <v>27</v>
      </c>
      <c r="J40" s="4">
        <v>28500</v>
      </c>
      <c r="K40" s="4">
        <v>900</v>
      </c>
      <c r="L40" s="4">
        <v>0</v>
      </c>
      <c r="M40" s="4">
        <v>0</v>
      </c>
      <c r="N40" s="4">
        <v>300</v>
      </c>
      <c r="O40" s="4">
        <v>200</v>
      </c>
      <c r="P40" s="4">
        <f t="shared" si="3"/>
        <v>1400</v>
      </c>
      <c r="Q40" s="4">
        <f t="shared" si="4"/>
        <v>29900</v>
      </c>
      <c r="R40" s="4">
        <f t="shared" si="5"/>
        <v>2491.6666666666665</v>
      </c>
      <c r="S40" s="3">
        <v>2</v>
      </c>
      <c r="T40" s="3">
        <v>7</v>
      </c>
      <c r="U40" s="3" t="s">
        <v>28</v>
      </c>
    </row>
    <row r="41" spans="1:21">
      <c r="A41" s="3" t="s">
        <v>21</v>
      </c>
      <c r="B41" s="3">
        <v>50</v>
      </c>
      <c r="C41" s="3">
        <v>5</v>
      </c>
      <c r="D41" s="3" t="s">
        <v>43</v>
      </c>
      <c r="E41" s="3" t="s">
        <v>44</v>
      </c>
      <c r="F41" s="3" t="s">
        <v>45</v>
      </c>
      <c r="G41" s="3" t="s">
        <v>46</v>
      </c>
      <c r="H41" s="3" t="s">
        <v>26</v>
      </c>
      <c r="I41" s="3" t="s">
        <v>27</v>
      </c>
      <c r="J41" s="4">
        <v>36000</v>
      </c>
      <c r="K41" s="4">
        <v>0</v>
      </c>
      <c r="L41" s="4">
        <v>0</v>
      </c>
      <c r="M41" s="4">
        <v>0</v>
      </c>
      <c r="N41" s="4">
        <v>100</v>
      </c>
      <c r="O41" s="4">
        <v>700</v>
      </c>
      <c r="P41" s="4">
        <f t="shared" si="3"/>
        <v>800</v>
      </c>
      <c r="Q41" s="4">
        <f t="shared" si="4"/>
        <v>36800</v>
      </c>
      <c r="R41" s="4">
        <f t="shared" si="5"/>
        <v>3066.6666666666665</v>
      </c>
      <c r="S41" s="3">
        <v>6</v>
      </c>
      <c r="T41" s="3">
        <v>28</v>
      </c>
      <c r="U41" s="3" t="s">
        <v>32</v>
      </c>
    </row>
    <row r="42" spans="1:21">
      <c r="A42" s="3" t="s">
        <v>21</v>
      </c>
      <c r="B42" s="3">
        <v>28</v>
      </c>
      <c r="C42" s="3">
        <v>18</v>
      </c>
      <c r="D42" s="3" t="s">
        <v>47</v>
      </c>
      <c r="E42" s="3" t="s">
        <v>48</v>
      </c>
      <c r="F42" s="3" t="s">
        <v>45</v>
      </c>
      <c r="G42" s="3" t="s">
        <v>46</v>
      </c>
      <c r="H42" s="3" t="s">
        <v>26</v>
      </c>
      <c r="I42" s="3" t="s">
        <v>27</v>
      </c>
      <c r="J42" s="4">
        <v>30000</v>
      </c>
      <c r="K42" s="4">
        <v>800</v>
      </c>
      <c r="L42" s="4">
        <v>0</v>
      </c>
      <c r="M42" s="4">
        <v>0</v>
      </c>
      <c r="N42" s="4">
        <v>200</v>
      </c>
      <c r="O42" s="4">
        <v>700</v>
      </c>
      <c r="P42" s="4">
        <f t="shared" si="3"/>
        <v>1700</v>
      </c>
      <c r="Q42" s="4">
        <f t="shared" si="4"/>
        <v>31700</v>
      </c>
      <c r="R42" s="4">
        <f t="shared" si="5"/>
        <v>2641.6666666666665</v>
      </c>
      <c r="S42" s="3">
        <v>7</v>
      </c>
      <c r="T42" s="3">
        <v>28</v>
      </c>
      <c r="U42" s="3" t="s">
        <v>28</v>
      </c>
    </row>
    <row r="43" spans="1:21" ht="27.6">
      <c r="A43" s="3" t="s">
        <v>21</v>
      </c>
      <c r="B43" s="3">
        <v>56</v>
      </c>
      <c r="C43" s="3">
        <v>2</v>
      </c>
      <c r="D43" s="3" t="s">
        <v>47</v>
      </c>
      <c r="E43" s="3" t="s">
        <v>50</v>
      </c>
      <c r="F43" s="3" t="s">
        <v>45</v>
      </c>
      <c r="G43" s="3" t="s">
        <v>31</v>
      </c>
      <c r="H43" s="3" t="s">
        <v>26</v>
      </c>
      <c r="I43" s="3" t="s">
        <v>27</v>
      </c>
      <c r="J43" s="4">
        <v>34000</v>
      </c>
      <c r="K43" s="4">
        <v>500</v>
      </c>
      <c r="L43" s="4">
        <v>0</v>
      </c>
      <c r="M43" s="4">
        <v>0</v>
      </c>
      <c r="N43" s="4">
        <v>300</v>
      </c>
      <c r="O43" s="4">
        <v>0</v>
      </c>
      <c r="P43" s="4">
        <f t="shared" si="3"/>
        <v>800</v>
      </c>
      <c r="Q43" s="4">
        <f t="shared" si="4"/>
        <v>34800</v>
      </c>
      <c r="R43" s="4">
        <f t="shared" si="5"/>
        <v>2900</v>
      </c>
      <c r="S43" s="3">
        <v>7</v>
      </c>
      <c r="T43" s="3">
        <v>35</v>
      </c>
      <c r="U43" s="3" t="s">
        <v>28</v>
      </c>
    </row>
    <row r="44" spans="1:21">
      <c r="A44" s="3" t="s">
        <v>21</v>
      </c>
      <c r="B44" s="3">
        <v>36</v>
      </c>
      <c r="C44" s="3">
        <v>15</v>
      </c>
      <c r="D44" s="3" t="s">
        <v>22</v>
      </c>
      <c r="E44" s="3" t="s">
        <v>33</v>
      </c>
      <c r="F44" s="3" t="s">
        <v>45</v>
      </c>
      <c r="G44" s="3" t="s">
        <v>46</v>
      </c>
      <c r="H44" s="3" t="s">
        <v>35</v>
      </c>
      <c r="I44" s="3" t="s">
        <v>27</v>
      </c>
      <c r="J44" s="4">
        <v>38000</v>
      </c>
      <c r="K44" s="4">
        <v>500</v>
      </c>
      <c r="L44" s="4">
        <v>0</v>
      </c>
      <c r="M44" s="4">
        <v>0</v>
      </c>
      <c r="N44" s="4">
        <v>200</v>
      </c>
      <c r="O44" s="4">
        <v>500</v>
      </c>
      <c r="P44" s="4">
        <f t="shared" si="3"/>
        <v>1200</v>
      </c>
      <c r="Q44" s="4">
        <f t="shared" si="4"/>
        <v>39200</v>
      </c>
      <c r="R44" s="4">
        <f t="shared" si="5"/>
        <v>3266.6666666666665</v>
      </c>
      <c r="S44" s="3">
        <v>4</v>
      </c>
      <c r="T44" s="3">
        <v>21</v>
      </c>
      <c r="U44" s="3" t="s">
        <v>32</v>
      </c>
    </row>
    <row r="45" spans="1:21" ht="27.6">
      <c r="A45" s="3" t="s">
        <v>29</v>
      </c>
      <c r="B45" s="3">
        <v>44</v>
      </c>
      <c r="C45" s="3">
        <v>22</v>
      </c>
      <c r="D45" s="3" t="s">
        <v>22</v>
      </c>
      <c r="E45" s="3" t="s">
        <v>23</v>
      </c>
      <c r="F45" s="3" t="s">
        <v>45</v>
      </c>
      <c r="G45" s="3" t="s">
        <v>31</v>
      </c>
      <c r="H45" s="3" t="s">
        <v>26</v>
      </c>
      <c r="I45" s="3" t="s">
        <v>27</v>
      </c>
      <c r="J45" s="4">
        <v>31000</v>
      </c>
      <c r="K45" s="4">
        <v>700</v>
      </c>
      <c r="L45" s="4">
        <v>0</v>
      </c>
      <c r="M45" s="4">
        <v>0</v>
      </c>
      <c r="N45" s="4">
        <v>100</v>
      </c>
      <c r="O45" s="4">
        <v>600</v>
      </c>
      <c r="P45" s="4">
        <f t="shared" si="3"/>
        <v>1400</v>
      </c>
      <c r="Q45" s="4">
        <f t="shared" si="4"/>
        <v>32400</v>
      </c>
      <c r="R45" s="4">
        <f t="shared" si="5"/>
        <v>2700</v>
      </c>
      <c r="S45" s="3">
        <v>9</v>
      </c>
      <c r="T45" s="3">
        <v>0</v>
      </c>
      <c r="U45" s="3" t="s">
        <v>28</v>
      </c>
    </row>
    <row r="46" spans="1:21">
      <c r="A46" s="3" t="s">
        <v>21</v>
      </c>
      <c r="B46" s="3">
        <v>44</v>
      </c>
      <c r="C46" s="3">
        <v>25</v>
      </c>
      <c r="D46" s="3" t="s">
        <v>47</v>
      </c>
      <c r="E46" s="3" t="s">
        <v>48</v>
      </c>
      <c r="F46" s="3" t="s">
        <v>45</v>
      </c>
      <c r="G46" s="3" t="s">
        <v>46</v>
      </c>
      <c r="H46" s="3" t="s">
        <v>26</v>
      </c>
      <c r="I46" s="3" t="s">
        <v>27</v>
      </c>
      <c r="J46" s="4">
        <v>32500</v>
      </c>
      <c r="K46" s="4">
        <v>900</v>
      </c>
      <c r="L46" s="4">
        <v>0</v>
      </c>
      <c r="M46" s="4">
        <v>0</v>
      </c>
      <c r="N46" s="4">
        <v>200</v>
      </c>
      <c r="O46" s="4">
        <v>300</v>
      </c>
      <c r="P46" s="4">
        <f t="shared" si="3"/>
        <v>1400</v>
      </c>
      <c r="Q46" s="4">
        <f t="shared" si="4"/>
        <v>33900</v>
      </c>
      <c r="R46" s="4">
        <f t="shared" si="5"/>
        <v>2825</v>
      </c>
      <c r="S46" s="3">
        <v>5</v>
      </c>
      <c r="T46" s="3">
        <v>28</v>
      </c>
      <c r="U46" s="3" t="s">
        <v>28</v>
      </c>
    </row>
    <row r="47" spans="1:21" ht="27.6">
      <c r="A47" s="3" t="s">
        <v>21</v>
      </c>
      <c r="B47" s="3">
        <v>43</v>
      </c>
      <c r="C47" s="3">
        <v>26</v>
      </c>
      <c r="D47" s="3" t="s">
        <v>47</v>
      </c>
      <c r="E47" s="3" t="s">
        <v>49</v>
      </c>
      <c r="F47" s="3" t="s">
        <v>45</v>
      </c>
      <c r="G47" s="3" t="s">
        <v>31</v>
      </c>
      <c r="H47" s="3" t="s">
        <v>26</v>
      </c>
      <c r="I47" s="3" t="s">
        <v>27</v>
      </c>
      <c r="J47" s="4">
        <v>29500</v>
      </c>
      <c r="K47" s="4">
        <v>500</v>
      </c>
      <c r="L47" s="4">
        <v>0</v>
      </c>
      <c r="M47" s="4">
        <v>0</v>
      </c>
      <c r="N47" s="4">
        <v>200</v>
      </c>
      <c r="O47" s="4">
        <v>500</v>
      </c>
      <c r="P47" s="4">
        <f t="shared" si="3"/>
        <v>1200</v>
      </c>
      <c r="Q47" s="4">
        <f t="shared" si="4"/>
        <v>30700</v>
      </c>
      <c r="R47" s="4">
        <f t="shared" si="5"/>
        <v>2558.3333333333335</v>
      </c>
      <c r="S47" s="3">
        <v>6</v>
      </c>
      <c r="T47" s="3">
        <v>35</v>
      </c>
      <c r="U47" s="3" t="s">
        <v>28</v>
      </c>
    </row>
    <row r="48" spans="1:21">
      <c r="A48" s="3" t="s">
        <v>21</v>
      </c>
      <c r="B48" s="3">
        <v>31</v>
      </c>
      <c r="C48" s="3">
        <v>8</v>
      </c>
      <c r="D48" s="3" t="s">
        <v>51</v>
      </c>
      <c r="E48" s="3" t="s">
        <v>52</v>
      </c>
      <c r="F48" s="3" t="s">
        <v>53</v>
      </c>
      <c r="G48" s="3" t="s">
        <v>54</v>
      </c>
      <c r="H48" s="3" t="s">
        <v>26</v>
      </c>
      <c r="I48" s="3" t="s">
        <v>27</v>
      </c>
      <c r="J48" s="4">
        <v>27300</v>
      </c>
      <c r="K48" s="4">
        <v>0</v>
      </c>
      <c r="L48" s="4">
        <v>0</v>
      </c>
      <c r="M48" s="4">
        <v>0</v>
      </c>
      <c r="N48" s="4">
        <v>0</v>
      </c>
      <c r="O48" s="4">
        <v>400</v>
      </c>
      <c r="P48" s="4">
        <f t="shared" si="3"/>
        <v>400</v>
      </c>
      <c r="Q48" s="4">
        <f t="shared" si="4"/>
        <v>27700</v>
      </c>
      <c r="R48" s="4">
        <f t="shared" si="5"/>
        <v>2308.3333333333335</v>
      </c>
      <c r="S48" s="3">
        <v>4</v>
      </c>
      <c r="T48" s="3">
        <v>7</v>
      </c>
      <c r="U48" s="3" t="s">
        <v>32</v>
      </c>
    </row>
    <row r="49" spans="1:21">
      <c r="A49" s="3" t="s">
        <v>29</v>
      </c>
      <c r="B49" s="3">
        <v>38</v>
      </c>
      <c r="C49" s="3">
        <v>5</v>
      </c>
      <c r="D49" s="3" t="s">
        <v>55</v>
      </c>
      <c r="E49" s="3" t="s">
        <v>56</v>
      </c>
      <c r="F49" s="3" t="s">
        <v>53</v>
      </c>
      <c r="G49" s="3" t="s">
        <v>46</v>
      </c>
      <c r="H49" s="3" t="s">
        <v>26</v>
      </c>
      <c r="I49" s="3" t="s">
        <v>27</v>
      </c>
      <c r="J49" s="4">
        <v>28300</v>
      </c>
      <c r="K49" s="4">
        <v>0</v>
      </c>
      <c r="L49" s="4">
        <v>0</v>
      </c>
      <c r="M49" s="4">
        <v>0</v>
      </c>
      <c r="N49" s="4">
        <v>0</v>
      </c>
      <c r="O49" s="4">
        <v>300</v>
      </c>
      <c r="P49" s="4">
        <f t="shared" si="3"/>
        <v>300</v>
      </c>
      <c r="Q49" s="4">
        <f t="shared" si="4"/>
        <v>28600</v>
      </c>
      <c r="R49" s="4">
        <f t="shared" si="5"/>
        <v>2383.3333333333335</v>
      </c>
      <c r="S49" s="3">
        <v>6</v>
      </c>
      <c r="T49" s="3">
        <v>21</v>
      </c>
      <c r="U49" s="3" t="s">
        <v>32</v>
      </c>
    </row>
    <row r="50" spans="1:21">
      <c r="A50" s="3" t="s">
        <v>21</v>
      </c>
      <c r="B50" s="3">
        <v>56</v>
      </c>
      <c r="C50" s="3">
        <v>8</v>
      </c>
      <c r="D50" s="3" t="s">
        <v>55</v>
      </c>
      <c r="E50" s="3" t="s">
        <v>57</v>
      </c>
      <c r="F50" s="3" t="s">
        <v>53</v>
      </c>
      <c r="G50" s="3" t="s">
        <v>46</v>
      </c>
      <c r="H50" s="3" t="s">
        <v>26</v>
      </c>
      <c r="I50" s="3" t="s">
        <v>27</v>
      </c>
      <c r="J50" s="4">
        <v>30500</v>
      </c>
      <c r="K50" s="4">
        <v>0</v>
      </c>
      <c r="L50" s="4">
        <v>0</v>
      </c>
      <c r="M50" s="4">
        <v>0</v>
      </c>
      <c r="N50" s="4">
        <v>0</v>
      </c>
      <c r="O50" s="4">
        <v>800</v>
      </c>
      <c r="P50" s="4">
        <f t="shared" si="3"/>
        <v>800</v>
      </c>
      <c r="Q50" s="4">
        <f t="shared" si="4"/>
        <v>31300</v>
      </c>
      <c r="R50" s="4">
        <f t="shared" si="5"/>
        <v>2608.3333333333335</v>
      </c>
      <c r="S50" s="3">
        <v>1</v>
      </c>
      <c r="T50" s="3">
        <v>7</v>
      </c>
      <c r="U50" s="3" t="s">
        <v>32</v>
      </c>
    </row>
    <row r="51" spans="1:21">
      <c r="A51" s="3" t="s">
        <v>29</v>
      </c>
      <c r="B51" s="3">
        <v>43</v>
      </c>
      <c r="C51" s="3">
        <v>9</v>
      </c>
      <c r="D51" s="3" t="s">
        <v>55</v>
      </c>
      <c r="E51" s="3" t="s">
        <v>57</v>
      </c>
      <c r="F51" s="3" t="s">
        <v>53</v>
      </c>
      <c r="G51" s="3" t="s">
        <v>54</v>
      </c>
      <c r="H51" s="3" t="s">
        <v>26</v>
      </c>
      <c r="I51" s="3" t="s">
        <v>27</v>
      </c>
      <c r="J51" s="4">
        <v>27400</v>
      </c>
      <c r="K51" s="4">
        <v>0</v>
      </c>
      <c r="L51" s="4">
        <v>0</v>
      </c>
      <c r="M51" s="4">
        <v>0</v>
      </c>
      <c r="N51" s="4">
        <v>0</v>
      </c>
      <c r="O51" s="4">
        <v>400</v>
      </c>
      <c r="P51" s="4">
        <f t="shared" si="3"/>
        <v>400</v>
      </c>
      <c r="Q51" s="4">
        <f t="shared" si="4"/>
        <v>27800</v>
      </c>
      <c r="R51" s="4">
        <f t="shared" si="5"/>
        <v>2316.6666666666665</v>
      </c>
      <c r="S51" s="3">
        <v>6</v>
      </c>
      <c r="T51" s="3">
        <v>28</v>
      </c>
      <c r="U51" s="3" t="s">
        <v>32</v>
      </c>
    </row>
    <row r="52" spans="1:21">
      <c r="A52" s="3" t="s">
        <v>29</v>
      </c>
      <c r="B52" s="3">
        <v>45</v>
      </c>
      <c r="C52" s="3">
        <v>7</v>
      </c>
      <c r="D52" s="3" t="s">
        <v>55</v>
      </c>
      <c r="E52" s="3" t="s">
        <v>57</v>
      </c>
      <c r="F52" s="3" t="s">
        <v>53</v>
      </c>
      <c r="G52" s="3" t="s">
        <v>46</v>
      </c>
      <c r="H52" s="3" t="s">
        <v>26</v>
      </c>
      <c r="I52" s="3" t="s">
        <v>27</v>
      </c>
      <c r="J52" s="4">
        <v>35100</v>
      </c>
      <c r="K52" s="4">
        <v>0</v>
      </c>
      <c r="L52" s="4">
        <v>0</v>
      </c>
      <c r="M52" s="4">
        <v>0</v>
      </c>
      <c r="N52" s="4">
        <v>0</v>
      </c>
      <c r="O52" s="4">
        <v>700</v>
      </c>
      <c r="P52" s="4">
        <f t="shared" si="3"/>
        <v>700</v>
      </c>
      <c r="Q52" s="4">
        <f t="shared" si="4"/>
        <v>35800</v>
      </c>
      <c r="R52" s="4">
        <f t="shared" si="5"/>
        <v>2983.3333333333335</v>
      </c>
      <c r="S52" s="3">
        <v>5</v>
      </c>
      <c r="T52" s="3">
        <v>28</v>
      </c>
      <c r="U52" s="3" t="s">
        <v>32</v>
      </c>
    </row>
    <row r="53" spans="1:21">
      <c r="A53" s="3" t="s">
        <v>29</v>
      </c>
      <c r="B53" s="3">
        <v>43</v>
      </c>
      <c r="C53" s="3">
        <v>17</v>
      </c>
      <c r="D53" s="3" t="s">
        <v>55</v>
      </c>
      <c r="E53" s="3" t="s">
        <v>58</v>
      </c>
      <c r="F53" s="3" t="s">
        <v>53</v>
      </c>
      <c r="G53" s="3" t="s">
        <v>46</v>
      </c>
      <c r="H53" s="3" t="s">
        <v>26</v>
      </c>
      <c r="I53" s="3" t="s">
        <v>27</v>
      </c>
      <c r="J53" s="4">
        <v>25800</v>
      </c>
      <c r="K53" s="4">
        <v>0</v>
      </c>
      <c r="L53" s="4">
        <v>0</v>
      </c>
      <c r="M53" s="4">
        <v>0</v>
      </c>
      <c r="N53" s="4">
        <v>0</v>
      </c>
      <c r="O53" s="4">
        <v>800</v>
      </c>
      <c r="P53" s="4">
        <f t="shared" si="3"/>
        <v>800</v>
      </c>
      <c r="Q53" s="4">
        <f t="shared" si="4"/>
        <v>26600</v>
      </c>
      <c r="R53" s="4">
        <f t="shared" si="5"/>
        <v>2216.6666666666665</v>
      </c>
      <c r="S53" s="3">
        <v>4</v>
      </c>
      <c r="T53" s="3">
        <v>35</v>
      </c>
      <c r="U53" s="3" t="s">
        <v>32</v>
      </c>
    </row>
    <row r="54" spans="1:21">
      <c r="A54" s="3" t="s">
        <v>29</v>
      </c>
      <c r="B54" s="3">
        <v>50</v>
      </c>
      <c r="C54" s="3">
        <v>3</v>
      </c>
      <c r="D54" s="3" t="s">
        <v>51</v>
      </c>
      <c r="E54" s="3" t="s">
        <v>59</v>
      </c>
      <c r="F54" s="3" t="s">
        <v>53</v>
      </c>
      <c r="G54" s="3" t="s">
        <v>46</v>
      </c>
      <c r="H54" s="3" t="s">
        <v>35</v>
      </c>
      <c r="I54" s="3" t="s">
        <v>27</v>
      </c>
      <c r="J54" s="4">
        <v>30500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f t="shared" si="3"/>
        <v>0</v>
      </c>
      <c r="Q54" s="4">
        <f t="shared" si="4"/>
        <v>30500</v>
      </c>
      <c r="R54" s="4">
        <f t="shared" si="5"/>
        <v>2541.6666666666665</v>
      </c>
      <c r="S54" s="3">
        <v>4</v>
      </c>
      <c r="T54" s="3">
        <v>0</v>
      </c>
      <c r="U54" s="3" t="s">
        <v>32</v>
      </c>
    </row>
    <row r="55" spans="1:21">
      <c r="A55" s="3" t="s">
        <v>29</v>
      </c>
      <c r="B55" s="3">
        <v>44</v>
      </c>
      <c r="C55" s="3">
        <v>7</v>
      </c>
      <c r="D55" s="3" t="s">
        <v>60</v>
      </c>
      <c r="E55" s="3" t="s">
        <v>61</v>
      </c>
      <c r="F55" s="3" t="s">
        <v>53</v>
      </c>
      <c r="G55" s="3" t="s">
        <v>46</v>
      </c>
      <c r="H55" s="3" t="s">
        <v>26</v>
      </c>
      <c r="I55" s="3" t="s">
        <v>27</v>
      </c>
      <c r="J55" s="4">
        <v>35100</v>
      </c>
      <c r="K55" s="4">
        <v>0</v>
      </c>
      <c r="L55" s="4">
        <v>0</v>
      </c>
      <c r="M55" s="4">
        <v>2000</v>
      </c>
      <c r="N55" s="4">
        <v>0</v>
      </c>
      <c r="O55" s="4">
        <v>500</v>
      </c>
      <c r="P55" s="4">
        <f t="shared" si="3"/>
        <v>2500</v>
      </c>
      <c r="Q55" s="4">
        <f t="shared" si="4"/>
        <v>37600</v>
      </c>
      <c r="R55" s="4">
        <f t="shared" si="5"/>
        <v>3133.3333333333335</v>
      </c>
      <c r="S55" s="3">
        <v>6</v>
      </c>
      <c r="T55" s="3">
        <v>14</v>
      </c>
      <c r="U55" s="3" t="s">
        <v>32</v>
      </c>
    </row>
    <row r="56" spans="1:21">
      <c r="A56" s="3" t="s">
        <v>21</v>
      </c>
      <c r="B56" s="3">
        <v>35</v>
      </c>
      <c r="C56" s="3">
        <v>13</v>
      </c>
      <c r="D56" s="3" t="s">
        <v>37</v>
      </c>
      <c r="E56" s="3" t="s">
        <v>42</v>
      </c>
      <c r="F56" s="3" t="s">
        <v>62</v>
      </c>
      <c r="G56" s="3" t="s">
        <v>63</v>
      </c>
      <c r="H56" s="3" t="s">
        <v>35</v>
      </c>
      <c r="I56" s="3" t="s">
        <v>36</v>
      </c>
      <c r="J56" s="4">
        <v>40200</v>
      </c>
      <c r="K56" s="4">
        <v>800</v>
      </c>
      <c r="L56" s="4">
        <v>500</v>
      </c>
      <c r="M56" s="4">
        <v>0</v>
      </c>
      <c r="N56" s="4">
        <v>300</v>
      </c>
      <c r="O56" s="4">
        <v>400</v>
      </c>
      <c r="P56" s="4">
        <f t="shared" si="3"/>
        <v>2000</v>
      </c>
      <c r="Q56" s="4">
        <f t="shared" si="4"/>
        <v>42200</v>
      </c>
      <c r="R56" s="4">
        <f t="shared" si="5"/>
        <v>3516.6666666666665</v>
      </c>
      <c r="S56" s="3">
        <v>4</v>
      </c>
      <c r="T56" s="3">
        <v>35</v>
      </c>
      <c r="U56" s="3" t="s">
        <v>32</v>
      </c>
    </row>
    <row r="57" spans="1:21" ht="27.6">
      <c r="A57" s="3" t="s">
        <v>29</v>
      </c>
      <c r="B57" s="3">
        <v>41</v>
      </c>
      <c r="C57" s="3">
        <v>13</v>
      </c>
      <c r="D57" s="3" t="s">
        <v>64</v>
      </c>
      <c r="E57" s="3" t="s">
        <v>65</v>
      </c>
      <c r="F57" s="3" t="s">
        <v>62</v>
      </c>
      <c r="G57" s="3" t="s">
        <v>54</v>
      </c>
      <c r="H57" s="3" t="s">
        <v>66</v>
      </c>
      <c r="I57" s="3" t="s">
        <v>27</v>
      </c>
      <c r="J57" s="4">
        <v>36100</v>
      </c>
      <c r="K57" s="4">
        <v>0</v>
      </c>
      <c r="L57" s="4">
        <v>1100</v>
      </c>
      <c r="M57" s="4">
        <v>0</v>
      </c>
      <c r="N57" s="4">
        <v>0</v>
      </c>
      <c r="O57" s="4">
        <v>400</v>
      </c>
      <c r="P57" s="4">
        <f t="shared" si="3"/>
        <v>1500</v>
      </c>
      <c r="Q57" s="4">
        <f t="shared" si="4"/>
        <v>37600</v>
      </c>
      <c r="R57" s="4">
        <f t="shared" si="5"/>
        <v>3133.3333333333335</v>
      </c>
      <c r="S57" s="3">
        <v>0</v>
      </c>
      <c r="T57" s="3">
        <v>28</v>
      </c>
      <c r="U57" s="3" t="s">
        <v>32</v>
      </c>
    </row>
    <row r="58" spans="1:21">
      <c r="A58" s="3" t="s">
        <v>21</v>
      </c>
      <c r="B58" s="3">
        <v>31</v>
      </c>
      <c r="C58" s="3">
        <v>1</v>
      </c>
      <c r="D58" s="3" t="s">
        <v>60</v>
      </c>
      <c r="E58" s="3" t="s">
        <v>67</v>
      </c>
      <c r="F58" s="3" t="s">
        <v>62</v>
      </c>
      <c r="G58" s="3" t="s">
        <v>54</v>
      </c>
      <c r="H58" s="3" t="s">
        <v>26</v>
      </c>
      <c r="I58" s="3" t="s">
        <v>27</v>
      </c>
      <c r="J58" s="4">
        <v>36100</v>
      </c>
      <c r="K58" s="4">
        <v>0</v>
      </c>
      <c r="L58" s="4">
        <v>700</v>
      </c>
      <c r="M58" s="4">
        <v>3400</v>
      </c>
      <c r="N58" s="4">
        <v>0</v>
      </c>
      <c r="O58" s="4">
        <v>0</v>
      </c>
      <c r="P58" s="4">
        <f t="shared" si="3"/>
        <v>4100</v>
      </c>
      <c r="Q58" s="4">
        <f t="shared" si="4"/>
        <v>40200</v>
      </c>
      <c r="R58" s="4">
        <f t="shared" si="5"/>
        <v>3350</v>
      </c>
      <c r="S58" s="3">
        <v>7</v>
      </c>
      <c r="T58" s="3">
        <v>14</v>
      </c>
      <c r="U58" s="3" t="s">
        <v>32</v>
      </c>
    </row>
    <row r="59" spans="1:21">
      <c r="A59" s="3" t="s">
        <v>29</v>
      </c>
      <c r="B59" s="3">
        <v>42</v>
      </c>
      <c r="C59" s="3">
        <v>27</v>
      </c>
      <c r="D59" s="3" t="s">
        <v>37</v>
      </c>
      <c r="E59" s="3" t="s">
        <v>42</v>
      </c>
      <c r="F59" s="3" t="s">
        <v>62</v>
      </c>
      <c r="G59" s="3" t="s">
        <v>54</v>
      </c>
      <c r="H59" s="3" t="s">
        <v>26</v>
      </c>
      <c r="I59" s="3" t="s">
        <v>36</v>
      </c>
      <c r="J59" s="4">
        <v>40800</v>
      </c>
      <c r="K59" s="4">
        <v>1000</v>
      </c>
      <c r="L59" s="4">
        <v>900</v>
      </c>
      <c r="M59" s="4">
        <v>0</v>
      </c>
      <c r="N59" s="4">
        <v>100</v>
      </c>
      <c r="O59" s="4">
        <v>200</v>
      </c>
      <c r="P59" s="4">
        <f t="shared" si="3"/>
        <v>2200</v>
      </c>
      <c r="Q59" s="4">
        <f t="shared" si="4"/>
        <v>43000</v>
      </c>
      <c r="R59" s="4">
        <f t="shared" si="5"/>
        <v>3583.3333333333335</v>
      </c>
      <c r="S59" s="3">
        <v>7</v>
      </c>
      <c r="T59" s="3">
        <v>14</v>
      </c>
      <c r="U59" s="3" t="s">
        <v>32</v>
      </c>
    </row>
    <row r="60" spans="1:21">
      <c r="A60" s="3" t="s">
        <v>21</v>
      </c>
      <c r="B60" s="3">
        <v>38</v>
      </c>
      <c r="C60" s="3">
        <v>0</v>
      </c>
      <c r="D60" s="3" t="s">
        <v>22</v>
      </c>
      <c r="E60" s="3" t="s">
        <v>34</v>
      </c>
      <c r="F60" s="3" t="s">
        <v>62</v>
      </c>
      <c r="G60" s="3" t="s">
        <v>54</v>
      </c>
      <c r="H60" s="3" t="s">
        <v>26</v>
      </c>
      <c r="I60" s="3" t="s">
        <v>27</v>
      </c>
      <c r="J60" s="4">
        <v>33200</v>
      </c>
      <c r="K60" s="4">
        <v>700</v>
      </c>
      <c r="L60" s="4">
        <v>700</v>
      </c>
      <c r="M60" s="4">
        <v>0</v>
      </c>
      <c r="N60" s="4">
        <v>200</v>
      </c>
      <c r="O60" s="4">
        <v>0</v>
      </c>
      <c r="P60" s="4">
        <f t="shared" si="3"/>
        <v>1600</v>
      </c>
      <c r="Q60" s="4">
        <f t="shared" si="4"/>
        <v>34800</v>
      </c>
      <c r="R60" s="4">
        <f t="shared" si="5"/>
        <v>2900</v>
      </c>
      <c r="S60" s="3">
        <v>4</v>
      </c>
      <c r="T60" s="3">
        <v>28</v>
      </c>
      <c r="U60" s="3" t="s">
        <v>28</v>
      </c>
    </row>
    <row r="61" spans="1:21">
      <c r="A61" s="3" t="s">
        <v>29</v>
      </c>
      <c r="B61" s="3">
        <v>23</v>
      </c>
      <c r="C61" s="3">
        <v>2</v>
      </c>
      <c r="D61" s="3" t="s">
        <v>37</v>
      </c>
      <c r="E61" s="3" t="s">
        <v>38</v>
      </c>
      <c r="F61" s="3" t="s">
        <v>62</v>
      </c>
      <c r="G61" s="3" t="s">
        <v>54</v>
      </c>
      <c r="H61" s="3" t="s">
        <v>26</v>
      </c>
      <c r="I61" s="3" t="s">
        <v>27</v>
      </c>
      <c r="J61" s="4">
        <v>31300</v>
      </c>
      <c r="K61" s="4">
        <v>300</v>
      </c>
      <c r="L61" s="4">
        <v>1500</v>
      </c>
      <c r="M61" s="4">
        <v>0</v>
      </c>
      <c r="N61" s="4">
        <v>200</v>
      </c>
      <c r="O61" s="4">
        <v>0</v>
      </c>
      <c r="P61" s="4">
        <f t="shared" si="3"/>
        <v>2000</v>
      </c>
      <c r="Q61" s="4">
        <f t="shared" si="4"/>
        <v>33300</v>
      </c>
      <c r="R61" s="4">
        <f t="shared" si="5"/>
        <v>2775</v>
      </c>
      <c r="S61" s="3">
        <v>2</v>
      </c>
      <c r="T61" s="3">
        <v>35</v>
      </c>
      <c r="U61" s="3" t="s">
        <v>32</v>
      </c>
    </row>
    <row r="62" spans="1:21">
      <c r="A62" s="3" t="s">
        <v>21</v>
      </c>
      <c r="B62" s="3">
        <v>35</v>
      </c>
      <c r="C62" s="3">
        <v>0</v>
      </c>
      <c r="D62" s="3" t="s">
        <v>22</v>
      </c>
      <c r="E62" s="3" t="s">
        <v>34</v>
      </c>
      <c r="F62" s="3" t="s">
        <v>62</v>
      </c>
      <c r="G62" s="3" t="s">
        <v>54</v>
      </c>
      <c r="H62" s="3" t="s">
        <v>26</v>
      </c>
      <c r="I62" s="3" t="s">
        <v>27</v>
      </c>
      <c r="J62" s="4">
        <v>38900</v>
      </c>
      <c r="K62" s="4">
        <v>600</v>
      </c>
      <c r="L62" s="4">
        <v>900</v>
      </c>
      <c r="M62" s="4">
        <v>0</v>
      </c>
      <c r="N62" s="4">
        <v>300</v>
      </c>
      <c r="O62" s="4">
        <v>0</v>
      </c>
      <c r="P62" s="4">
        <f t="shared" si="3"/>
        <v>1800</v>
      </c>
      <c r="Q62" s="4">
        <f t="shared" si="4"/>
        <v>40700</v>
      </c>
      <c r="R62" s="4">
        <f t="shared" si="5"/>
        <v>3391.6666666666665</v>
      </c>
      <c r="S62" s="3">
        <v>2</v>
      </c>
      <c r="T62" s="3">
        <v>21</v>
      </c>
      <c r="U62" s="3" t="s">
        <v>28</v>
      </c>
    </row>
    <row r="63" spans="1:21">
      <c r="A63" s="3" t="s">
        <v>29</v>
      </c>
      <c r="B63" s="3">
        <v>38</v>
      </c>
      <c r="C63" s="3">
        <v>0</v>
      </c>
      <c r="D63" s="3" t="s">
        <v>37</v>
      </c>
      <c r="E63" s="3" t="s">
        <v>42</v>
      </c>
      <c r="F63" s="3" t="s">
        <v>62</v>
      </c>
      <c r="G63" s="3" t="s">
        <v>54</v>
      </c>
      <c r="H63" s="3" t="s">
        <v>26</v>
      </c>
      <c r="I63" s="3" t="s">
        <v>27</v>
      </c>
      <c r="J63" s="4">
        <v>40800</v>
      </c>
      <c r="K63" s="4">
        <v>700</v>
      </c>
      <c r="L63" s="4">
        <v>700</v>
      </c>
      <c r="M63" s="4">
        <v>0</v>
      </c>
      <c r="N63" s="4">
        <v>300</v>
      </c>
      <c r="O63" s="4">
        <v>0</v>
      </c>
      <c r="P63" s="4">
        <f t="shared" si="3"/>
        <v>1700</v>
      </c>
      <c r="Q63" s="4">
        <f t="shared" si="4"/>
        <v>42500</v>
      </c>
      <c r="R63" s="4">
        <f t="shared" si="5"/>
        <v>3541.6666666666665</v>
      </c>
      <c r="S63" s="3">
        <v>6</v>
      </c>
      <c r="T63" s="3">
        <v>0</v>
      </c>
      <c r="U63" s="3" t="s">
        <v>32</v>
      </c>
    </row>
    <row r="64" spans="1:21">
      <c r="A64" s="3" t="s">
        <v>21</v>
      </c>
      <c r="B64" s="3">
        <v>32</v>
      </c>
      <c r="C64" s="3">
        <v>10</v>
      </c>
      <c r="D64" s="3" t="s">
        <v>43</v>
      </c>
      <c r="E64" s="3" t="s">
        <v>44</v>
      </c>
      <c r="F64" s="3" t="s">
        <v>62</v>
      </c>
      <c r="G64" s="3" t="s">
        <v>63</v>
      </c>
      <c r="H64" s="3" t="s">
        <v>41</v>
      </c>
      <c r="I64" s="3" t="s">
        <v>27</v>
      </c>
      <c r="J64" s="4">
        <v>42700</v>
      </c>
      <c r="K64" s="4">
        <v>0</v>
      </c>
      <c r="L64" s="4">
        <v>800</v>
      </c>
      <c r="M64" s="4">
        <v>0</v>
      </c>
      <c r="N64" s="4">
        <v>300</v>
      </c>
      <c r="O64" s="4">
        <v>300</v>
      </c>
      <c r="P64" s="4">
        <f t="shared" si="3"/>
        <v>1400</v>
      </c>
      <c r="Q64" s="4">
        <f t="shared" si="4"/>
        <v>44100</v>
      </c>
      <c r="R64" s="4">
        <f t="shared" si="5"/>
        <v>3675</v>
      </c>
      <c r="S64" s="3">
        <v>4</v>
      </c>
      <c r="T64" s="3">
        <v>14</v>
      </c>
      <c r="U64" s="3" t="s">
        <v>32</v>
      </c>
    </row>
    <row r="65" spans="1:21">
      <c r="A65" s="3" t="s">
        <v>29</v>
      </c>
      <c r="B65" s="3">
        <v>43</v>
      </c>
      <c r="C65" s="3">
        <v>14</v>
      </c>
      <c r="D65" s="3" t="s">
        <v>43</v>
      </c>
      <c r="E65" s="3" t="s">
        <v>68</v>
      </c>
      <c r="F65" s="3" t="s">
        <v>62</v>
      </c>
      <c r="G65" s="3" t="s">
        <v>54</v>
      </c>
      <c r="H65" s="3" t="s">
        <v>26</v>
      </c>
      <c r="I65" s="3" t="s">
        <v>27</v>
      </c>
      <c r="J65" s="4">
        <v>39900</v>
      </c>
      <c r="K65" s="4">
        <v>0</v>
      </c>
      <c r="L65" s="4">
        <v>600</v>
      </c>
      <c r="M65" s="4">
        <v>0</v>
      </c>
      <c r="N65" s="4">
        <v>100</v>
      </c>
      <c r="O65" s="4">
        <v>400</v>
      </c>
      <c r="P65" s="4">
        <f t="shared" si="3"/>
        <v>1100</v>
      </c>
      <c r="Q65" s="4">
        <f t="shared" si="4"/>
        <v>41000</v>
      </c>
      <c r="R65" s="4">
        <f t="shared" si="5"/>
        <v>3416.6666666666665</v>
      </c>
      <c r="S65" s="3">
        <v>2</v>
      </c>
      <c r="T65" s="3">
        <v>7</v>
      </c>
      <c r="U65" s="3" t="s">
        <v>28</v>
      </c>
    </row>
    <row r="66" spans="1:21" ht="27.6">
      <c r="A66" s="3" t="s">
        <v>29</v>
      </c>
      <c r="B66" s="3">
        <v>52</v>
      </c>
      <c r="C66" s="3">
        <v>5</v>
      </c>
      <c r="D66" s="3" t="s">
        <v>64</v>
      </c>
      <c r="E66" s="3" t="s">
        <v>69</v>
      </c>
      <c r="F66" s="3" t="s">
        <v>70</v>
      </c>
      <c r="G66" s="3" t="s">
        <v>63</v>
      </c>
      <c r="H66" s="3" t="s">
        <v>26</v>
      </c>
      <c r="I66" s="3" t="s">
        <v>27</v>
      </c>
      <c r="J66" s="4">
        <v>46300</v>
      </c>
      <c r="K66" s="4">
        <v>0</v>
      </c>
      <c r="L66" s="4">
        <v>600</v>
      </c>
      <c r="M66" s="4">
        <v>0</v>
      </c>
      <c r="N66" s="4">
        <v>0</v>
      </c>
      <c r="O66" s="4">
        <v>500</v>
      </c>
      <c r="P66" s="4">
        <f t="shared" ref="P66:P97" si="6">SUM(K66:O66)</f>
        <v>1100</v>
      </c>
      <c r="Q66" s="4">
        <f t="shared" ref="Q66:Q97" si="7">J66+P66</f>
        <v>47400</v>
      </c>
      <c r="R66" s="4">
        <f t="shared" ref="R66:R97" si="8">Q66/12</f>
        <v>3950</v>
      </c>
      <c r="S66" s="3">
        <v>8</v>
      </c>
      <c r="T66" s="3">
        <v>14</v>
      </c>
      <c r="U66" s="3" t="s">
        <v>32</v>
      </c>
    </row>
    <row r="67" spans="1:21">
      <c r="A67" s="3" t="s">
        <v>29</v>
      </c>
      <c r="B67" s="3">
        <v>48</v>
      </c>
      <c r="C67" s="3">
        <v>14</v>
      </c>
      <c r="D67" s="3" t="s">
        <v>60</v>
      </c>
      <c r="E67" s="3" t="s">
        <v>71</v>
      </c>
      <c r="F67" s="3" t="s">
        <v>70</v>
      </c>
      <c r="G67" s="3" t="s">
        <v>63</v>
      </c>
      <c r="H67" s="3" t="s">
        <v>26</v>
      </c>
      <c r="I67" s="3" t="s">
        <v>36</v>
      </c>
      <c r="J67" s="4">
        <v>42100</v>
      </c>
      <c r="K67" s="4">
        <v>0</v>
      </c>
      <c r="L67" s="4">
        <v>1100</v>
      </c>
      <c r="M67" s="4">
        <v>1300</v>
      </c>
      <c r="N67" s="4">
        <v>0</v>
      </c>
      <c r="O67" s="4">
        <v>600</v>
      </c>
      <c r="P67" s="4">
        <f t="shared" si="6"/>
        <v>3000</v>
      </c>
      <c r="Q67" s="4">
        <f t="shared" si="7"/>
        <v>45100</v>
      </c>
      <c r="R67" s="4">
        <f t="shared" si="8"/>
        <v>3758.3333333333335</v>
      </c>
      <c r="S67" s="3">
        <v>8</v>
      </c>
      <c r="T67" s="3">
        <v>28</v>
      </c>
      <c r="U67" s="3" t="s">
        <v>32</v>
      </c>
    </row>
    <row r="68" spans="1:21">
      <c r="A68" s="3" t="s">
        <v>29</v>
      </c>
      <c r="B68" s="3">
        <v>35</v>
      </c>
      <c r="C68" s="3">
        <v>15</v>
      </c>
      <c r="D68" s="3" t="s">
        <v>43</v>
      </c>
      <c r="E68" s="3" t="s">
        <v>44</v>
      </c>
      <c r="F68" s="3" t="s">
        <v>70</v>
      </c>
      <c r="G68" s="3" t="s">
        <v>63</v>
      </c>
      <c r="H68" s="3" t="s">
        <v>26</v>
      </c>
      <c r="I68" s="3" t="s">
        <v>27</v>
      </c>
      <c r="J68" s="4">
        <v>59800</v>
      </c>
      <c r="K68" s="4">
        <v>0</v>
      </c>
      <c r="L68" s="4">
        <v>700</v>
      </c>
      <c r="M68" s="4">
        <v>0</v>
      </c>
      <c r="N68" s="4">
        <v>100</v>
      </c>
      <c r="O68" s="4">
        <v>400</v>
      </c>
      <c r="P68" s="4">
        <f t="shared" si="6"/>
        <v>1200</v>
      </c>
      <c r="Q68" s="4">
        <f t="shared" si="7"/>
        <v>61000</v>
      </c>
      <c r="R68" s="4">
        <f t="shared" si="8"/>
        <v>5083.333333333333</v>
      </c>
      <c r="S68" s="3">
        <v>4</v>
      </c>
      <c r="T68" s="3">
        <v>7</v>
      </c>
      <c r="U68" s="3" t="s">
        <v>28</v>
      </c>
    </row>
    <row r="69" spans="1:21">
      <c r="A69" s="3" t="s">
        <v>21</v>
      </c>
      <c r="B69" s="3">
        <v>48</v>
      </c>
      <c r="C69" s="3">
        <v>10</v>
      </c>
      <c r="D69" s="3" t="s">
        <v>60</v>
      </c>
      <c r="E69" s="3" t="s">
        <v>72</v>
      </c>
      <c r="F69" s="3" t="s">
        <v>70</v>
      </c>
      <c r="G69" s="3" t="s">
        <v>63</v>
      </c>
      <c r="H69" s="3" t="s">
        <v>26</v>
      </c>
      <c r="I69" s="3" t="s">
        <v>27</v>
      </c>
      <c r="J69" s="4">
        <v>62200</v>
      </c>
      <c r="K69" s="4">
        <v>0</v>
      </c>
      <c r="L69" s="4">
        <v>1200</v>
      </c>
      <c r="M69" s="4">
        <v>1000</v>
      </c>
      <c r="N69" s="4">
        <v>0</v>
      </c>
      <c r="O69" s="4">
        <v>600</v>
      </c>
      <c r="P69" s="4">
        <f t="shared" si="6"/>
        <v>2800</v>
      </c>
      <c r="Q69" s="4">
        <f t="shared" si="7"/>
        <v>65000</v>
      </c>
      <c r="R69" s="4">
        <f t="shared" si="8"/>
        <v>5416.666666666667</v>
      </c>
      <c r="S69" s="3">
        <v>7</v>
      </c>
      <c r="T69" s="3">
        <v>14</v>
      </c>
      <c r="U69" s="3" t="s">
        <v>32</v>
      </c>
    </row>
    <row r="70" spans="1:21" ht="27.6">
      <c r="A70" s="3" t="s">
        <v>21</v>
      </c>
      <c r="B70" s="3">
        <v>43</v>
      </c>
      <c r="C70" s="3">
        <v>2</v>
      </c>
      <c r="D70" s="3" t="s">
        <v>64</v>
      </c>
      <c r="E70" s="3" t="s">
        <v>69</v>
      </c>
      <c r="F70" s="3" t="s">
        <v>70</v>
      </c>
      <c r="G70" s="3" t="s">
        <v>63</v>
      </c>
      <c r="H70" s="3" t="s">
        <v>41</v>
      </c>
      <c r="I70" s="3" t="s">
        <v>27</v>
      </c>
      <c r="J70" s="4">
        <v>48100</v>
      </c>
      <c r="K70" s="4">
        <v>0</v>
      </c>
      <c r="L70" s="4">
        <v>1400</v>
      </c>
      <c r="M70" s="4">
        <v>0</v>
      </c>
      <c r="N70" s="4">
        <v>0</v>
      </c>
      <c r="O70" s="4">
        <v>0</v>
      </c>
      <c r="P70" s="4">
        <f t="shared" si="6"/>
        <v>1400</v>
      </c>
      <c r="Q70" s="4">
        <f t="shared" si="7"/>
        <v>49500</v>
      </c>
      <c r="R70" s="4">
        <f t="shared" si="8"/>
        <v>4125</v>
      </c>
      <c r="S70" s="3">
        <v>5</v>
      </c>
      <c r="T70" s="3">
        <v>0</v>
      </c>
      <c r="U70" s="3" t="s">
        <v>32</v>
      </c>
    </row>
    <row r="71" spans="1:21" ht="27.6">
      <c r="A71" s="3" t="s">
        <v>21</v>
      </c>
      <c r="B71" s="3">
        <v>39</v>
      </c>
      <c r="C71" s="3">
        <v>8</v>
      </c>
      <c r="D71" s="3" t="s">
        <v>64</v>
      </c>
      <c r="E71" s="3" t="s">
        <v>69</v>
      </c>
      <c r="F71" s="3" t="s">
        <v>70</v>
      </c>
      <c r="G71" s="3" t="s">
        <v>63</v>
      </c>
      <c r="H71" s="3" t="s">
        <v>26</v>
      </c>
      <c r="I71" s="3" t="s">
        <v>27</v>
      </c>
      <c r="J71" s="4">
        <v>59400</v>
      </c>
      <c r="K71" s="4">
        <v>0</v>
      </c>
      <c r="L71" s="4">
        <v>1100</v>
      </c>
      <c r="M71" s="4">
        <v>0</v>
      </c>
      <c r="N71" s="4">
        <v>0</v>
      </c>
      <c r="O71" s="4">
        <v>200</v>
      </c>
      <c r="P71" s="4">
        <f t="shared" si="6"/>
        <v>1300</v>
      </c>
      <c r="Q71" s="4">
        <f t="shared" si="7"/>
        <v>60700</v>
      </c>
      <c r="R71" s="4">
        <f t="shared" si="8"/>
        <v>5058.333333333333</v>
      </c>
      <c r="S71" s="3">
        <v>7</v>
      </c>
      <c r="T71" s="3">
        <v>0</v>
      </c>
      <c r="U71" s="3" t="s">
        <v>32</v>
      </c>
    </row>
    <row r="72" spans="1:21">
      <c r="A72" s="3" t="s">
        <v>29</v>
      </c>
      <c r="B72" s="3">
        <v>34</v>
      </c>
      <c r="C72" s="3">
        <v>0</v>
      </c>
      <c r="D72" s="3" t="s">
        <v>60</v>
      </c>
      <c r="E72" s="3" t="s">
        <v>73</v>
      </c>
      <c r="F72" s="3" t="s">
        <v>70</v>
      </c>
      <c r="G72" s="3" t="s">
        <v>63</v>
      </c>
      <c r="H72" s="3" t="s">
        <v>26</v>
      </c>
      <c r="I72" s="3" t="s">
        <v>27</v>
      </c>
      <c r="J72" s="4">
        <v>57000</v>
      </c>
      <c r="K72" s="4">
        <v>0</v>
      </c>
      <c r="L72" s="4">
        <v>500</v>
      </c>
      <c r="M72" s="4">
        <v>1100</v>
      </c>
      <c r="N72" s="4">
        <v>0</v>
      </c>
      <c r="O72" s="4">
        <v>0</v>
      </c>
      <c r="P72" s="4">
        <f t="shared" si="6"/>
        <v>1600</v>
      </c>
      <c r="Q72" s="4">
        <f t="shared" si="7"/>
        <v>58600</v>
      </c>
      <c r="R72" s="4">
        <f t="shared" si="8"/>
        <v>4883.333333333333</v>
      </c>
      <c r="S72" s="3">
        <v>2</v>
      </c>
      <c r="T72" s="3">
        <v>7</v>
      </c>
      <c r="U72" s="3" t="s">
        <v>32</v>
      </c>
    </row>
    <row r="73" spans="1:21">
      <c r="A73" s="3" t="s">
        <v>29</v>
      </c>
      <c r="B73" s="3">
        <v>30</v>
      </c>
      <c r="C73" s="3">
        <v>0</v>
      </c>
      <c r="D73" s="3" t="s">
        <v>60</v>
      </c>
      <c r="E73" s="3" t="s">
        <v>73</v>
      </c>
      <c r="F73" s="3" t="s">
        <v>70</v>
      </c>
      <c r="G73" s="3" t="s">
        <v>63</v>
      </c>
      <c r="H73" s="3" t="s">
        <v>26</v>
      </c>
      <c r="I73" s="3" t="s">
        <v>27</v>
      </c>
      <c r="J73" s="4">
        <v>63100</v>
      </c>
      <c r="K73" s="4">
        <v>0</v>
      </c>
      <c r="L73" s="4">
        <v>1200</v>
      </c>
      <c r="M73" s="4">
        <v>1900</v>
      </c>
      <c r="N73" s="4">
        <v>0</v>
      </c>
      <c r="O73" s="4">
        <v>0</v>
      </c>
      <c r="P73" s="4">
        <f t="shared" si="6"/>
        <v>3100</v>
      </c>
      <c r="Q73" s="4">
        <f t="shared" si="7"/>
        <v>66200</v>
      </c>
      <c r="R73" s="4">
        <f t="shared" si="8"/>
        <v>5516.666666666667</v>
      </c>
      <c r="S73" s="3">
        <v>6</v>
      </c>
      <c r="T73" s="3">
        <v>28</v>
      </c>
      <c r="U73" s="3" t="s">
        <v>32</v>
      </c>
    </row>
    <row r="74" spans="1:21">
      <c r="A74" s="3" t="s">
        <v>21</v>
      </c>
      <c r="B74" s="3">
        <v>54</v>
      </c>
      <c r="C74" s="3">
        <v>17</v>
      </c>
      <c r="D74" s="3" t="s">
        <v>51</v>
      </c>
      <c r="E74" s="3" t="s">
        <v>52</v>
      </c>
      <c r="F74" s="3" t="s">
        <v>70</v>
      </c>
      <c r="G74" s="3" t="s">
        <v>63</v>
      </c>
      <c r="H74" s="3" t="s">
        <v>26</v>
      </c>
      <c r="I74" s="3" t="s">
        <v>27</v>
      </c>
      <c r="J74" s="4">
        <v>42500</v>
      </c>
      <c r="K74" s="4">
        <v>0</v>
      </c>
      <c r="L74" s="4">
        <v>600</v>
      </c>
      <c r="M74" s="4">
        <v>0</v>
      </c>
      <c r="N74" s="4">
        <v>0</v>
      </c>
      <c r="O74" s="4">
        <v>200</v>
      </c>
      <c r="P74" s="4">
        <f t="shared" si="6"/>
        <v>800</v>
      </c>
      <c r="Q74" s="4">
        <f t="shared" si="7"/>
        <v>43300</v>
      </c>
      <c r="R74" s="4">
        <f t="shared" si="8"/>
        <v>3608.3333333333335</v>
      </c>
      <c r="S74" s="3">
        <v>5</v>
      </c>
      <c r="T74" s="3">
        <v>0</v>
      </c>
      <c r="U74" s="3" t="s">
        <v>32</v>
      </c>
    </row>
    <row r="75" spans="1:21">
      <c r="A75" s="3" t="s">
        <v>29</v>
      </c>
      <c r="B75" s="3">
        <v>46</v>
      </c>
      <c r="C75" s="3">
        <v>0</v>
      </c>
      <c r="D75" s="3" t="s">
        <v>60</v>
      </c>
      <c r="E75" s="3" t="s">
        <v>61</v>
      </c>
      <c r="F75" s="3" t="s">
        <v>70</v>
      </c>
      <c r="G75" s="3" t="s">
        <v>63</v>
      </c>
      <c r="H75" s="3" t="s">
        <v>26</v>
      </c>
      <c r="I75" s="3" t="s">
        <v>27</v>
      </c>
      <c r="J75" s="4">
        <v>62600</v>
      </c>
      <c r="K75" s="4">
        <v>0</v>
      </c>
      <c r="L75" s="4">
        <v>1000</v>
      </c>
      <c r="M75" s="4">
        <v>4200</v>
      </c>
      <c r="N75" s="4">
        <v>0</v>
      </c>
      <c r="O75" s="4">
        <v>0</v>
      </c>
      <c r="P75" s="4">
        <f t="shared" si="6"/>
        <v>5200</v>
      </c>
      <c r="Q75" s="4">
        <f t="shared" si="7"/>
        <v>67800</v>
      </c>
      <c r="R75" s="4">
        <f t="shared" si="8"/>
        <v>5650</v>
      </c>
      <c r="S75" s="3">
        <v>6</v>
      </c>
      <c r="T75" s="3">
        <v>0</v>
      </c>
      <c r="U75" s="3" t="s">
        <v>32</v>
      </c>
    </row>
    <row r="76" spans="1:21">
      <c r="A76" s="3" t="s">
        <v>29</v>
      </c>
      <c r="B76" s="3">
        <v>42</v>
      </c>
      <c r="C76" s="3">
        <v>1</v>
      </c>
      <c r="D76" s="3" t="s">
        <v>43</v>
      </c>
      <c r="E76" s="3" t="s">
        <v>74</v>
      </c>
      <c r="F76" s="3" t="s">
        <v>70</v>
      </c>
      <c r="G76" s="3" t="s">
        <v>63</v>
      </c>
      <c r="H76" s="3" t="s">
        <v>26</v>
      </c>
      <c r="I76" s="3" t="s">
        <v>27</v>
      </c>
      <c r="J76" s="4">
        <v>56100</v>
      </c>
      <c r="K76" s="4">
        <v>0</v>
      </c>
      <c r="L76" s="4">
        <v>1200</v>
      </c>
      <c r="M76" s="4">
        <v>0</v>
      </c>
      <c r="N76" s="4">
        <v>100</v>
      </c>
      <c r="O76" s="4">
        <v>0</v>
      </c>
      <c r="P76" s="4">
        <f t="shared" si="6"/>
        <v>1300</v>
      </c>
      <c r="Q76" s="4">
        <f t="shared" si="7"/>
        <v>57400</v>
      </c>
      <c r="R76" s="4">
        <f t="shared" si="8"/>
        <v>4783.333333333333</v>
      </c>
      <c r="S76" s="3">
        <v>4</v>
      </c>
      <c r="T76" s="3">
        <v>28</v>
      </c>
      <c r="U76" s="3" t="s">
        <v>28</v>
      </c>
    </row>
    <row r="77" spans="1:21">
      <c r="A77" s="3" t="s">
        <v>29</v>
      </c>
      <c r="B77" s="3">
        <v>37</v>
      </c>
      <c r="C77" s="3">
        <v>18</v>
      </c>
      <c r="D77" s="3" t="s">
        <v>55</v>
      </c>
      <c r="E77" s="3" t="s">
        <v>57</v>
      </c>
      <c r="F77" s="3" t="s">
        <v>70</v>
      </c>
      <c r="G77" s="3" t="s">
        <v>63</v>
      </c>
      <c r="H77" s="3" t="s">
        <v>26</v>
      </c>
      <c r="I77" s="3" t="s">
        <v>27</v>
      </c>
      <c r="J77" s="4">
        <v>62600</v>
      </c>
      <c r="K77" s="4">
        <v>0</v>
      </c>
      <c r="L77" s="4">
        <v>1000</v>
      </c>
      <c r="M77" s="4">
        <v>0</v>
      </c>
      <c r="N77" s="4">
        <v>0</v>
      </c>
      <c r="O77" s="4">
        <v>300</v>
      </c>
      <c r="P77" s="4">
        <f t="shared" si="6"/>
        <v>1300</v>
      </c>
      <c r="Q77" s="4">
        <f t="shared" si="7"/>
        <v>63900</v>
      </c>
      <c r="R77" s="4">
        <f t="shared" si="8"/>
        <v>5325</v>
      </c>
      <c r="S77" s="3">
        <v>5</v>
      </c>
      <c r="T77" s="3">
        <v>35</v>
      </c>
      <c r="U77" s="3" t="s">
        <v>32</v>
      </c>
    </row>
    <row r="78" spans="1:21">
      <c r="A78" s="3" t="s">
        <v>29</v>
      </c>
      <c r="B78" s="3">
        <v>45</v>
      </c>
      <c r="C78" s="3">
        <v>14</v>
      </c>
      <c r="D78" s="3" t="s">
        <v>60</v>
      </c>
      <c r="E78" s="3" t="s">
        <v>72</v>
      </c>
      <c r="F78" s="3" t="s">
        <v>70</v>
      </c>
      <c r="G78" s="3" t="s">
        <v>63</v>
      </c>
      <c r="H78" s="3" t="s">
        <v>26</v>
      </c>
      <c r="I78" s="3" t="s">
        <v>27</v>
      </c>
      <c r="J78" s="4">
        <v>40200</v>
      </c>
      <c r="K78" s="4">
        <v>0</v>
      </c>
      <c r="L78" s="4">
        <v>1400</v>
      </c>
      <c r="M78" s="4">
        <v>3100</v>
      </c>
      <c r="N78" s="4">
        <v>0</v>
      </c>
      <c r="O78" s="4">
        <v>200</v>
      </c>
      <c r="P78" s="4">
        <f t="shared" si="6"/>
        <v>4700</v>
      </c>
      <c r="Q78" s="4">
        <f t="shared" si="7"/>
        <v>44900</v>
      </c>
      <c r="R78" s="4">
        <f t="shared" si="8"/>
        <v>3741.6666666666665</v>
      </c>
      <c r="S78" s="3">
        <v>4</v>
      </c>
      <c r="T78" s="3">
        <v>28</v>
      </c>
      <c r="U78" s="3" t="s">
        <v>32</v>
      </c>
    </row>
    <row r="79" spans="1:21" ht="27.6">
      <c r="A79" s="3" t="s">
        <v>21</v>
      </c>
      <c r="B79" s="3">
        <v>51</v>
      </c>
      <c r="C79" s="3">
        <v>1</v>
      </c>
      <c r="D79" s="3" t="s">
        <v>64</v>
      </c>
      <c r="E79" s="3" t="s">
        <v>75</v>
      </c>
      <c r="F79" s="3" t="s">
        <v>76</v>
      </c>
      <c r="G79" s="3" t="s">
        <v>77</v>
      </c>
      <c r="H79" s="3" t="s">
        <v>26</v>
      </c>
      <c r="I79" s="3" t="s">
        <v>27</v>
      </c>
      <c r="J79" s="4">
        <v>75200</v>
      </c>
      <c r="K79" s="4">
        <v>0</v>
      </c>
      <c r="L79" s="4">
        <v>1300</v>
      </c>
      <c r="M79" s="4">
        <v>0</v>
      </c>
      <c r="N79" s="4">
        <v>0</v>
      </c>
      <c r="O79" s="4">
        <v>0</v>
      </c>
      <c r="P79" s="4">
        <f t="shared" si="6"/>
        <v>1300</v>
      </c>
      <c r="Q79" s="4">
        <f t="shared" si="7"/>
        <v>76500</v>
      </c>
      <c r="R79" s="4">
        <f t="shared" si="8"/>
        <v>6375</v>
      </c>
      <c r="S79" s="3">
        <v>6</v>
      </c>
      <c r="T79" s="3">
        <v>35</v>
      </c>
      <c r="U79" s="3" t="s">
        <v>32</v>
      </c>
    </row>
    <row r="80" spans="1:21" ht="27.6">
      <c r="A80" s="3" t="s">
        <v>29</v>
      </c>
      <c r="B80" s="3">
        <v>45</v>
      </c>
      <c r="C80" s="3">
        <v>10</v>
      </c>
      <c r="D80" s="3" t="s">
        <v>64</v>
      </c>
      <c r="E80" s="3" t="s">
        <v>69</v>
      </c>
      <c r="F80" s="3" t="s">
        <v>76</v>
      </c>
      <c r="G80" s="3" t="s">
        <v>77</v>
      </c>
      <c r="H80" s="3" t="s">
        <v>26</v>
      </c>
      <c r="I80" s="3" t="s">
        <v>27</v>
      </c>
      <c r="J80" s="4">
        <v>81100</v>
      </c>
      <c r="K80" s="4">
        <v>0</v>
      </c>
      <c r="L80" s="4">
        <v>600</v>
      </c>
      <c r="M80" s="4">
        <v>0</v>
      </c>
      <c r="N80" s="4">
        <v>0</v>
      </c>
      <c r="O80" s="4">
        <v>700</v>
      </c>
      <c r="P80" s="4">
        <f t="shared" si="6"/>
        <v>1300</v>
      </c>
      <c r="Q80" s="4">
        <f t="shared" si="7"/>
        <v>82400</v>
      </c>
      <c r="R80" s="4">
        <f t="shared" si="8"/>
        <v>6866.666666666667</v>
      </c>
      <c r="S80" s="3">
        <v>5</v>
      </c>
      <c r="T80" s="3">
        <v>0</v>
      </c>
      <c r="U80" s="3" t="s">
        <v>32</v>
      </c>
    </row>
    <row r="81" spans="1:21" ht="27.6">
      <c r="A81" s="3" t="s">
        <v>29</v>
      </c>
      <c r="B81" s="3">
        <v>45</v>
      </c>
      <c r="C81" s="3">
        <v>13</v>
      </c>
      <c r="D81" s="3" t="s">
        <v>64</v>
      </c>
      <c r="E81" s="3" t="s">
        <v>75</v>
      </c>
      <c r="F81" s="3" t="s">
        <v>76</v>
      </c>
      <c r="G81" s="3" t="s">
        <v>77</v>
      </c>
      <c r="H81" s="3" t="s">
        <v>26</v>
      </c>
      <c r="I81" s="3" t="s">
        <v>27</v>
      </c>
      <c r="J81" s="4">
        <v>77700</v>
      </c>
      <c r="K81" s="4">
        <v>0</v>
      </c>
      <c r="L81" s="4">
        <v>700</v>
      </c>
      <c r="M81" s="4">
        <v>0</v>
      </c>
      <c r="N81" s="4">
        <v>0</v>
      </c>
      <c r="O81" s="4">
        <v>700</v>
      </c>
      <c r="P81" s="4">
        <f t="shared" si="6"/>
        <v>1400</v>
      </c>
      <c r="Q81" s="4">
        <f t="shared" si="7"/>
        <v>79100</v>
      </c>
      <c r="R81" s="4">
        <f t="shared" si="8"/>
        <v>6591.666666666667</v>
      </c>
      <c r="S81" s="3">
        <v>3</v>
      </c>
      <c r="T81" s="3">
        <v>21</v>
      </c>
      <c r="U81" s="3" t="s">
        <v>32</v>
      </c>
    </row>
  </sheetData>
  <conditionalFormatting sqref="S2:S81">
    <cfRule type="colorScale" priority="1">
      <colorScale>
        <cfvo type="min"/>
        <cfvo type="percentile" val="50"/>
        <cfvo type="max"/>
        <color rgb="FFE2F0D9"/>
        <color rgb="FFFFF2CC"/>
        <color rgb="FFF4CCCC"/>
      </colorScale>
    </cfRule>
  </conditionalFormatting>
  <conditionalFormatting sqref="T2:T81">
    <cfRule type="dataBar" priority="2">
      <dataBar>
        <cfvo type="min"/>
        <cfvo type="max"/>
        <color rgb="FFA02B93"/>
      </dataBar>
    </cfRule>
    <cfRule type="dataBar" priority="4">
      <dataBar>
        <cfvo type="min"/>
        <cfvo type="max"/>
        <color rgb="FFA02B93"/>
      </dataBar>
      <extLst>
        <ext xmlns:x14="http://schemas.microsoft.com/office/spreadsheetml/2009/9/main" uri="{B025F937-C7B1-47D3-B67F-A62EFF666E3E}">
          <x14:id>{F658E2DF-5524-2B07-53C8-CD32A43686B5}</x14:id>
        </ext>
      </extLst>
    </cfRule>
  </conditionalFormatting>
  <conditionalFormatting sqref="U2:U81">
    <cfRule type="expression" dxfId="0" priority="3">
      <formula>U2="Oui"</formula>
    </cfRule>
  </conditionalFormatting>
  <pageMargins left="0.7" right="0.7" top="0.75" bottom="0.75" header="0.3" footer="0.3"/>
  <pageSetup paperSize="9" scale="31" fitToHeight="0" orientation="landscape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658E2DF-5524-2B07-53C8-CD32A43686B5}">
            <x14:dataBar>
              <x14:cfvo type="min"/>
              <x14:cfvo type="max"/>
              <x14:negativeFillColor auto="1"/>
              <x14:axisColor auto="1"/>
            </x14:dataBar>
          </x14:cfRule>
          <xm:sqref>T2:T81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5"/>
  <sheetViews>
    <sheetView topLeftCell="A13" workbookViewId="0">
      <selection activeCell="B29" sqref="B29"/>
    </sheetView>
  </sheetViews>
  <sheetFormatPr baseColWidth="10" defaultColWidth="8.796875" defaultRowHeight="13.8"/>
  <cols>
    <col min="1" max="1" width="28" customWidth="1"/>
    <col min="2" max="2" width="18" customWidth="1"/>
    <col min="4" max="4" width="28" customWidth="1"/>
    <col min="5" max="6" width="18" customWidth="1"/>
  </cols>
  <sheetData>
    <row r="1" spans="1:6" ht="21">
      <c r="A1" s="10" t="s">
        <v>114</v>
      </c>
      <c r="B1" s="10"/>
      <c r="C1" s="10"/>
      <c r="D1" s="10"/>
      <c r="E1" s="10"/>
      <c r="F1" s="10"/>
    </row>
    <row r="3" spans="1:6">
      <c r="A3" s="6" t="s">
        <v>78</v>
      </c>
      <c r="B3" s="6" t="s">
        <v>79</v>
      </c>
      <c r="D3" s="6" t="s">
        <v>3</v>
      </c>
      <c r="E3" s="6" t="s">
        <v>80</v>
      </c>
      <c r="F3" s="6" t="s">
        <v>81</v>
      </c>
    </row>
    <row r="4" spans="1:6">
      <c r="A4" t="s">
        <v>82</v>
      </c>
      <c r="B4">
        <f>COUNTA('Base salariés'!#REF!)</f>
        <v>1</v>
      </c>
      <c r="D4" t="s">
        <v>22</v>
      </c>
      <c r="E4">
        <f>COUNTIF('Base salariés'!D2:D81,D4)</f>
        <v>29</v>
      </c>
      <c r="F4" s="7">
        <f t="shared" ref="F4:F11" si="0">E4/$B$4</f>
        <v>29</v>
      </c>
    </row>
    <row r="5" spans="1:6">
      <c r="A5" t="s">
        <v>83</v>
      </c>
      <c r="B5" s="7">
        <f>COUNTIF('Base salariés'!A2:A81,"Femme")/B4</f>
        <v>32</v>
      </c>
      <c r="D5" t="s">
        <v>47</v>
      </c>
      <c r="E5">
        <f>COUNTIF('Base salariés'!D2:D81,D5)</f>
        <v>9</v>
      </c>
      <c r="F5" s="7">
        <f t="shared" si="0"/>
        <v>9</v>
      </c>
    </row>
    <row r="6" spans="1:6">
      <c r="A6" t="s">
        <v>84</v>
      </c>
      <c r="B6" s="8">
        <f>SUM('Base salariés'!B2:B81)/B4</f>
        <v>3280</v>
      </c>
      <c r="D6" t="s">
        <v>37</v>
      </c>
      <c r="E6">
        <f>COUNTIF('Base salariés'!D2:D81,D6)</f>
        <v>12</v>
      </c>
      <c r="F6" s="7">
        <f t="shared" si="0"/>
        <v>12</v>
      </c>
    </row>
    <row r="7" spans="1:6">
      <c r="A7" t="s">
        <v>85</v>
      </c>
      <c r="B7" s="8">
        <f>SUM('Base salariés'!C2:C81)/B4</f>
        <v>720</v>
      </c>
      <c r="D7" t="s">
        <v>43</v>
      </c>
      <c r="E7">
        <f>COUNTIF('Base salariés'!D2:D81,D7)</f>
        <v>6</v>
      </c>
      <c r="F7" s="7">
        <f t="shared" si="0"/>
        <v>6</v>
      </c>
    </row>
    <row r="8" spans="1:6">
      <c r="A8" t="s">
        <v>26</v>
      </c>
      <c r="B8">
        <f>COUNTIF('Base salariés'!H2:H81,"CDI")</f>
        <v>72</v>
      </c>
      <c r="D8" t="s">
        <v>60</v>
      </c>
      <c r="E8">
        <f>COUNTIF('Base salariés'!D2:D81,D8)</f>
        <v>8</v>
      </c>
      <c r="F8" s="7">
        <f t="shared" si="0"/>
        <v>8</v>
      </c>
    </row>
    <row r="9" spans="1:6">
      <c r="A9" t="s">
        <v>36</v>
      </c>
      <c r="B9">
        <f>COUNTIF('Base salariés'!I2:I81,"Temps partiel")</f>
        <v>6</v>
      </c>
      <c r="D9" t="s">
        <v>55</v>
      </c>
      <c r="E9">
        <f>COUNTIF('Base salariés'!D2:D81,D9)</f>
        <v>6</v>
      </c>
      <c r="F9" s="7">
        <f t="shared" si="0"/>
        <v>6</v>
      </c>
    </row>
    <row r="10" spans="1:6">
      <c r="A10" t="s">
        <v>86</v>
      </c>
      <c r="B10" s="5">
        <f>SUM('Base salariés'!Q2:Q81)</f>
        <v>3000000</v>
      </c>
      <c r="D10" t="s">
        <v>51</v>
      </c>
      <c r="E10">
        <f>COUNTIF('Base salariés'!D2:D81,D10)</f>
        <v>3</v>
      </c>
      <c r="F10" s="7">
        <f t="shared" si="0"/>
        <v>3</v>
      </c>
    </row>
    <row r="11" spans="1:6">
      <c r="A11" t="s">
        <v>87</v>
      </c>
      <c r="B11" s="5">
        <f>SUM('Base salariés'!Q2:Q81)/B4</f>
        <v>3000000</v>
      </c>
      <c r="D11" t="s">
        <v>64</v>
      </c>
      <c r="E11">
        <f>COUNTIF('Base salariés'!D2:D81,D11)</f>
        <v>7</v>
      </c>
      <c r="F11" s="7">
        <f t="shared" si="0"/>
        <v>7</v>
      </c>
    </row>
    <row r="12" spans="1:6">
      <c r="A12" t="s">
        <v>88</v>
      </c>
      <c r="B12" s="8">
        <f>SUM('Base salariés'!S2:S81)/B4</f>
        <v>431</v>
      </c>
    </row>
    <row r="13" spans="1:6">
      <c r="A13" t="s">
        <v>89</v>
      </c>
      <c r="B13" s="8">
        <f>SUM('Base salariés'!T2:T81)/B4</f>
        <v>1463</v>
      </c>
    </row>
    <row r="14" spans="1:6">
      <c r="D14" s="6" t="s">
        <v>5</v>
      </c>
      <c r="E14" s="6" t="s">
        <v>80</v>
      </c>
      <c r="F14" s="6" t="s">
        <v>87</v>
      </c>
    </row>
    <row r="15" spans="1:6">
      <c r="D15" t="s">
        <v>24</v>
      </c>
      <c r="E15">
        <f>COUNTIF('Base salariés'!F2:F81,D15)</f>
        <v>29</v>
      </c>
      <c r="F15" s="5">
        <f>SUMIF('Base salariés'!F2:F81,D15,'Base salariés'!Q2:Q81)/E15</f>
        <v>28272.413793103449</v>
      </c>
    </row>
    <row r="16" spans="1:6">
      <c r="D16" t="s">
        <v>45</v>
      </c>
      <c r="E16">
        <f>COUNTIF('Base salariés'!F2:F81,D16)</f>
        <v>17</v>
      </c>
      <c r="F16" s="5">
        <f>SUMIF('Base salariés'!F2:F81,D16,'Base salariés'!Q2:Q81)/E16</f>
        <v>33294.117647058825</v>
      </c>
    </row>
    <row r="17" spans="1:6">
      <c r="D17" t="s">
        <v>53</v>
      </c>
      <c r="E17">
        <f>COUNTIF('Base salariés'!F2:F81,D17)</f>
        <v>8</v>
      </c>
      <c r="F17" s="5">
        <f>SUMIF('Base salariés'!F2:F81,D17,'Base salariés'!Q2:Q81)/E17</f>
        <v>30737.5</v>
      </c>
    </row>
    <row r="18" spans="1:6">
      <c r="D18" t="s">
        <v>62</v>
      </c>
      <c r="E18">
        <f>COUNTIF('Base salariés'!F2:F81,D18)</f>
        <v>10</v>
      </c>
      <c r="F18" s="5">
        <f>SUMIF('Base salariés'!F2:F81,D18,'Base salariés'!Q2:Q81)/E18</f>
        <v>39940</v>
      </c>
    </row>
    <row r="19" spans="1:6">
      <c r="D19" t="s">
        <v>70</v>
      </c>
      <c r="E19">
        <f>COUNTIF('Base salariés'!F2:F81,D19)</f>
        <v>13</v>
      </c>
      <c r="F19" s="5">
        <f>SUMIF('Base salariés'!F2:F81,D19,'Base salariés'!Q2:Q81)/E19</f>
        <v>56215.384615384617</v>
      </c>
    </row>
    <row r="20" spans="1:6">
      <c r="D20" t="s">
        <v>76</v>
      </c>
      <c r="E20">
        <f>COUNTIF('Base salariés'!F2:F81,D20)</f>
        <v>3</v>
      </c>
      <c r="F20" s="5">
        <f>SUMIF('Base salariés'!F2:F81,D20,'Base salariés'!Q2:Q81)/E20</f>
        <v>79333.333333333328</v>
      </c>
    </row>
    <row r="22" spans="1:6">
      <c r="A22" s="11"/>
      <c r="B22" s="11"/>
      <c r="C22" s="11"/>
      <c r="D22" s="11"/>
      <c r="E22" s="11"/>
      <c r="F22" s="11"/>
    </row>
    <row r="23" spans="1:6">
      <c r="A23" s="11"/>
      <c r="B23" s="11"/>
      <c r="C23" s="11"/>
      <c r="D23" s="11"/>
      <c r="E23" s="11"/>
      <c r="F23" s="11"/>
    </row>
    <row r="24" spans="1:6">
      <c r="A24" s="11"/>
      <c r="B24" s="11"/>
      <c r="C24" s="11"/>
      <c r="D24" s="11"/>
      <c r="E24" s="11"/>
      <c r="F24" s="11"/>
    </row>
    <row r="25" spans="1:6">
      <c r="A25" s="11"/>
      <c r="B25" s="11"/>
      <c r="C25" s="11"/>
      <c r="D25" s="11"/>
      <c r="E25" s="11"/>
      <c r="F25" s="11"/>
    </row>
  </sheetData>
  <mergeCells count="2">
    <mergeCell ref="A1:F1"/>
    <mergeCell ref="A22:F25"/>
  </mergeCells>
  <pageMargins left="0.7" right="0.7" top="0.75" bottom="0.75" header="0.3" footer="0.3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8"/>
  <sheetViews>
    <sheetView workbookViewId="0">
      <selection activeCell="A29" sqref="A29"/>
    </sheetView>
  </sheetViews>
  <sheetFormatPr baseColWidth="10" defaultColWidth="8.796875" defaultRowHeight="13.8"/>
  <cols>
    <col min="1" max="1" width="26" customWidth="1"/>
    <col min="2" max="2" width="13" customWidth="1"/>
    <col min="3" max="3" width="20" customWidth="1"/>
    <col min="4" max="4" width="18" customWidth="1"/>
    <col min="5" max="5" width="24" customWidth="1"/>
    <col min="6" max="6" width="22" customWidth="1"/>
    <col min="7" max="8" width="20" customWidth="1"/>
  </cols>
  <sheetData>
    <row r="1" spans="1:8" ht="19.2">
      <c r="A1" s="12" t="s">
        <v>90</v>
      </c>
      <c r="B1" s="12"/>
      <c r="C1" s="12"/>
      <c r="D1" s="12"/>
      <c r="E1" s="12"/>
      <c r="F1" s="12"/>
      <c r="G1" s="12"/>
      <c r="H1" s="12"/>
    </row>
    <row r="3" spans="1:8" ht="27.6">
      <c r="A3" s="9" t="s">
        <v>5</v>
      </c>
      <c r="B3" s="9" t="s">
        <v>80</v>
      </c>
      <c r="C3" s="9" t="s">
        <v>91</v>
      </c>
      <c r="D3" s="9" t="s">
        <v>92</v>
      </c>
      <c r="E3" s="9" t="s">
        <v>93</v>
      </c>
      <c r="F3" s="9" t="s">
        <v>94</v>
      </c>
    </row>
    <row r="4" spans="1:8">
      <c r="A4" t="s">
        <v>24</v>
      </c>
      <c r="B4">
        <f>COUNTIF('Base salariés'!F2:F81,A4)</f>
        <v>29</v>
      </c>
      <c r="C4" s="5">
        <f>SUMIF('Base salariés'!F2:F81,A4,'Base salariés'!J2:J81)/B4</f>
        <v>27000</v>
      </c>
      <c r="D4" s="5">
        <f>SUMIF('Base salariés'!F2:F81,A4,'Base salariés'!P2:P81)/B4</f>
        <v>1272.4137931034484</v>
      </c>
      <c r="E4" s="5">
        <f>SUMIF('Base salariés'!F2:F81,A4,'Base salariés'!Q2:Q81)/B4</f>
        <v>28272.413793103449</v>
      </c>
      <c r="F4" s="5">
        <f>SUMIF('Base salariés'!F2:F81,A4,'Base salariés'!Q2:Q81)</f>
        <v>819900</v>
      </c>
    </row>
    <row r="5" spans="1:8">
      <c r="A5" t="s">
        <v>45</v>
      </c>
      <c r="B5">
        <f>COUNTIF('Base salariés'!F2:F81,A5)</f>
        <v>17</v>
      </c>
      <c r="C5" s="5">
        <f>SUMIF('Base salariés'!F2:F81,A5,'Base salariés'!J2:J81)/B5</f>
        <v>32000</v>
      </c>
      <c r="D5" s="5">
        <f>SUMIF('Base salariés'!F2:F81,A5,'Base salariés'!P2:P81)/B5</f>
        <v>1294.1176470588234</v>
      </c>
      <c r="E5" s="5">
        <f>SUMIF('Base salariés'!F2:F81,A5,'Base salariés'!Q2:Q81)/B5</f>
        <v>33294.117647058825</v>
      </c>
      <c r="F5" s="5">
        <f>SUMIF('Base salariés'!F2:F81,A5,'Base salariés'!Q2:Q81)</f>
        <v>566000</v>
      </c>
    </row>
    <row r="6" spans="1:8">
      <c r="A6" t="s">
        <v>53</v>
      </c>
      <c r="B6">
        <f>COUNTIF('Base salariés'!F2:F81,A6)</f>
        <v>8</v>
      </c>
      <c r="C6" s="5">
        <f>SUMIF('Base salariés'!F2:F81,A6,'Base salariés'!J2:J81)/B6</f>
        <v>30000</v>
      </c>
      <c r="D6" s="5">
        <f>SUMIF('Base salariés'!F2:F81,A6,'Base salariés'!P2:P81)/B6</f>
        <v>737.5</v>
      </c>
      <c r="E6" s="5">
        <f>SUMIF('Base salariés'!F2:F81,A6,'Base salariés'!Q2:Q81)/B6</f>
        <v>30737.5</v>
      </c>
      <c r="F6" s="5">
        <f>SUMIF('Base salariés'!F2:F81,A6,'Base salariés'!Q2:Q81)</f>
        <v>245900</v>
      </c>
    </row>
    <row r="7" spans="1:8">
      <c r="A7" t="s">
        <v>62</v>
      </c>
      <c r="B7">
        <f>COUNTIF('Base salariés'!F2:F81,A7)</f>
        <v>10</v>
      </c>
      <c r="C7" s="5">
        <f>SUMIF('Base salariés'!F2:F81,A7,'Base salariés'!J2:J81)/B7</f>
        <v>38000</v>
      </c>
      <c r="D7" s="5">
        <f>SUMIF('Base salariés'!F2:F81,A7,'Base salariés'!P2:P81)/B7</f>
        <v>1940</v>
      </c>
      <c r="E7" s="5">
        <f>SUMIF('Base salariés'!F2:F81,A7,'Base salariés'!Q2:Q81)/B7</f>
        <v>39940</v>
      </c>
      <c r="F7" s="5">
        <f>SUMIF('Base salariés'!F2:F81,A7,'Base salariés'!Q2:Q81)</f>
        <v>399400</v>
      </c>
    </row>
    <row r="8" spans="1:8">
      <c r="A8" t="s">
        <v>70</v>
      </c>
      <c r="B8">
        <f>COUNTIF('Base salariés'!F2:F81,A8)</f>
        <v>13</v>
      </c>
      <c r="C8" s="5">
        <f>SUMIF('Base salariés'!F2:F81,A8,'Base salariés'!J2:J81)/B8</f>
        <v>54000</v>
      </c>
      <c r="D8" s="5">
        <f>SUMIF('Base salariés'!F2:F81,A8,'Base salariés'!P2:P81)/B8</f>
        <v>2215.3846153846152</v>
      </c>
      <c r="E8" s="5">
        <f>SUMIF('Base salariés'!F2:F81,A8,'Base salariés'!Q2:Q81)/B8</f>
        <v>56215.384615384617</v>
      </c>
      <c r="F8" s="5">
        <f>SUMIF('Base salariés'!F2:F81,A8,'Base salariés'!Q2:Q81)</f>
        <v>730800</v>
      </c>
    </row>
    <row r="9" spans="1:8">
      <c r="A9" t="s">
        <v>76</v>
      </c>
      <c r="B9">
        <f>COUNTIF('Base salariés'!F2:F81,A9)</f>
        <v>3</v>
      </c>
      <c r="C9" s="5">
        <f>SUMIF('Base salariés'!F2:F81,A9,'Base salariés'!J2:J81)/B9</f>
        <v>78000</v>
      </c>
      <c r="D9" s="5">
        <f>SUMIF('Base salariés'!F2:F81,A9,'Base salariés'!P2:P81)/B9</f>
        <v>1333.3333333333333</v>
      </c>
      <c r="E9" s="5">
        <f>SUMIF('Base salariés'!F2:F81,A9,'Base salariés'!Q2:Q81)/B9</f>
        <v>79333.333333333328</v>
      </c>
      <c r="F9" s="5">
        <f>SUMIF('Base salariés'!F2:F81,A9,'Base salariés'!Q2:Q81)</f>
        <v>238000</v>
      </c>
    </row>
    <row r="12" spans="1:8" ht="27.6">
      <c r="A12" s="6" t="s">
        <v>95</v>
      </c>
      <c r="B12" s="6" t="s">
        <v>96</v>
      </c>
      <c r="C12" s="6" t="s">
        <v>97</v>
      </c>
      <c r="E12" s="9" t="s">
        <v>0</v>
      </c>
      <c r="F12" s="9" t="s">
        <v>80</v>
      </c>
      <c r="G12" s="9" t="s">
        <v>87</v>
      </c>
      <c r="H12" s="9" t="s">
        <v>98</v>
      </c>
    </row>
    <row r="13" spans="1:8">
      <c r="A13" t="s">
        <v>99</v>
      </c>
      <c r="B13" s="5">
        <f>SUM('Base salariés'!J2:J81)</f>
        <v>2883000</v>
      </c>
      <c r="C13" s="7">
        <f>B13/SUM('Base salariés'!Q2:Q81)</f>
        <v>0.96099999999999997</v>
      </c>
      <c r="E13" t="s">
        <v>21</v>
      </c>
      <c r="F13">
        <f>COUNTIF('Base salariés'!A2:A81,E13)</f>
        <v>48</v>
      </c>
      <c r="G13" s="5">
        <f>SUMIF('Base salariés'!A2:A81,E13,'Base salariés'!Q2:Q81)/F13</f>
        <v>34064.583333333336</v>
      </c>
      <c r="H13" s="7">
        <f>G13/(SUM('Base salariés'!Q2:Q81)/80)-1</f>
        <v>-9.1611111111111088E-2</v>
      </c>
    </row>
    <row r="14" spans="1:8">
      <c r="A14" t="s">
        <v>100</v>
      </c>
      <c r="B14" s="5">
        <f>SUM('Base salariés'!K2:K81)</f>
        <v>38000</v>
      </c>
      <c r="C14" s="7">
        <f>B14/SUM('Base salariés'!Q2:Q81)</f>
        <v>1.2666666666666666E-2</v>
      </c>
      <c r="E14" t="s">
        <v>29</v>
      </c>
      <c r="F14">
        <f>COUNTIF('Base salariés'!A2:A81,E14)</f>
        <v>32</v>
      </c>
      <c r="G14" s="5">
        <f>SUMIF('Base salariés'!A2:A81,E14,'Base salariés'!Q2:Q81)/F14</f>
        <v>42653.125</v>
      </c>
      <c r="H14" s="7">
        <f>G14/(SUM('Base salariés'!Q2:Q81)/80)-1</f>
        <v>0.13741666666666674</v>
      </c>
    </row>
    <row r="15" spans="1:8">
      <c r="A15" t="s">
        <v>101</v>
      </c>
      <c r="B15" s="5">
        <f>SUM('Base salariés'!L2:L81)</f>
        <v>24000</v>
      </c>
      <c r="C15" s="7">
        <f>B15/SUM('Base salariés'!Q2:Q81)</f>
        <v>8.0000000000000002E-3</v>
      </c>
    </row>
    <row r="16" spans="1:8">
      <c r="A16" t="s">
        <v>102</v>
      </c>
      <c r="B16" s="5">
        <f>SUM('Base salariés'!M2:M81)</f>
        <v>18000</v>
      </c>
      <c r="C16" s="7">
        <f>B16/SUM('Base salariés'!Q2:Q81)</f>
        <v>6.0000000000000001E-3</v>
      </c>
    </row>
    <row r="17" spans="1:3">
      <c r="A17" t="s">
        <v>103</v>
      </c>
      <c r="B17" s="5">
        <f>SUM('Base salariés'!N2:N81)</f>
        <v>12000</v>
      </c>
      <c r="C17" s="7">
        <f>B17/SUM('Base salariés'!Q2:Q81)</f>
        <v>4.0000000000000001E-3</v>
      </c>
    </row>
    <row r="18" spans="1:3">
      <c r="A18" t="s">
        <v>104</v>
      </c>
      <c r="B18" s="5">
        <f>SUM('Base salariés'!O2:O81)</f>
        <v>25000</v>
      </c>
      <c r="C18" s="7">
        <f>B18/SUM('Base salariés'!Q2:Q81)</f>
        <v>8.3333333333333332E-3</v>
      </c>
    </row>
  </sheetData>
  <mergeCells count="1">
    <mergeCell ref="A1:H1"/>
  </mergeCells>
  <pageMargins left="0.7" right="0.7" top="0.75" bottom="0.75" header="0.3" footer="0.3"/>
  <pageSetup paperSize="9"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11"/>
  <sheetViews>
    <sheetView workbookViewId="0">
      <selection activeCell="B16" sqref="B16"/>
    </sheetView>
  </sheetViews>
  <sheetFormatPr baseColWidth="10" defaultColWidth="8.796875" defaultRowHeight="13.8"/>
  <cols>
    <col min="1" max="1" width="32" customWidth="1"/>
    <col min="2" max="2" width="75" customWidth="1"/>
  </cols>
  <sheetData>
    <row r="1" spans="1:2">
      <c r="A1" s="1"/>
      <c r="B1" s="1"/>
    </row>
    <row r="3" spans="1:2">
      <c r="A3" t="s">
        <v>105</v>
      </c>
      <c r="B3">
        <v>80</v>
      </c>
    </row>
    <row r="4" spans="1:2">
      <c r="A4" t="s">
        <v>106</v>
      </c>
      <c r="B4">
        <v>48</v>
      </c>
    </row>
    <row r="5" spans="1:2">
      <c r="A5" t="s">
        <v>107</v>
      </c>
      <c r="B5">
        <v>32</v>
      </c>
    </row>
    <row r="6" spans="1:2">
      <c r="A6" t="s">
        <v>108</v>
      </c>
      <c r="B6">
        <v>41</v>
      </c>
    </row>
    <row r="7" spans="1:2">
      <c r="A7" t="s">
        <v>109</v>
      </c>
      <c r="B7">
        <v>9</v>
      </c>
    </row>
    <row r="8" spans="1:2">
      <c r="A8" t="s">
        <v>110</v>
      </c>
      <c r="B8" s="5">
        <v>2883000</v>
      </c>
    </row>
    <row r="9" spans="1:2">
      <c r="A9" t="s">
        <v>111</v>
      </c>
      <c r="B9" s="5">
        <v>117000</v>
      </c>
    </row>
    <row r="10" spans="1:2">
      <c r="A10" t="s">
        <v>112</v>
      </c>
      <c r="B10" s="5">
        <v>3000000</v>
      </c>
    </row>
    <row r="11" spans="1:2">
      <c r="A11" t="s">
        <v>113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Base salariés</vt:lpstr>
      <vt:lpstr>Synthèse RH</vt:lpstr>
      <vt:lpstr>Rémunération</vt:lpstr>
      <vt:lpstr>ELEMENTS 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D</dc:creator>
  <cp:lastModifiedBy>diane D</cp:lastModifiedBy>
  <cp:lastPrinted>2026-08-27T14:27:18Z</cp:lastPrinted>
  <dcterms:created xsi:type="dcterms:W3CDTF">2026-08-27T14:24:27Z</dcterms:created>
  <dcterms:modified xsi:type="dcterms:W3CDTF">2026-08-27T14:27:21Z</dcterms:modified>
</cp:coreProperties>
</file>